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6090" activeTab="1"/>
  </bookViews>
  <sheets>
    <sheet name="Notes" sheetId="1" r:id="rId1"/>
    <sheet name="Input Data" sheetId="12" r:id="rId2"/>
    <sheet name="Worked Example" sheetId="15" r:id="rId3"/>
    <sheet name="Invoice Engineering Project" sheetId="14" r:id="rId4"/>
    <sheet name="Invoice Multidiscipl Project " sheetId="13" r:id="rId5"/>
    <sheet name="Scales" sheetId="5" r:id="rId6"/>
    <sheet name="Previous Claims" sheetId="6" r:id="rId7"/>
    <sheet name="Time Based" sheetId="9" r:id="rId8"/>
    <sheet name="Trip Sheet" sheetId="16" state="hidden" r:id="rId9"/>
    <sheet name="Subsistance &amp; Travelling" sheetId="7" r:id="rId10"/>
    <sheet name="Typing, Duplicating, &amp; Printing" sheetId="8" r:id="rId11"/>
    <sheet name="Summary A3" sheetId="17" r:id="rId12"/>
    <sheet name="Site staff &amp; Other" sheetId="10" r:id="rId13"/>
    <sheet name="Non Taxable" sheetId="11" r:id="rId14"/>
  </sheets>
  <definedNames>
    <definedName name="_xlnm.Print_Area" localSheetId="1">'Input Data'!$A$1:$H$54</definedName>
    <definedName name="_xlnm.Print_Area" localSheetId="3">'Invoice Engineering Project'!$A$1:$O$95</definedName>
    <definedName name="_xlnm.Print_Area" localSheetId="4">'Invoice Multidiscipl Project '!$A$1:$O$108</definedName>
    <definedName name="_xlnm.Print_Area" localSheetId="0">Notes!$A$1:$B$81</definedName>
    <definedName name="_xlnm.Print_Area" localSheetId="12">'Site staff &amp; Other'!$A$1:$I$66</definedName>
    <definedName name="_xlnm.Print_Area" localSheetId="9">'Subsistance &amp; Travelling'!$A$1:$O$61</definedName>
    <definedName name="_xlnm.Print_Area" localSheetId="7">'Time Based'!$A$1:$I$57</definedName>
    <definedName name="_xlnm.Print_Area" localSheetId="10">'Typing, Duplicating, &amp; Printing'!$A$1:$J$67</definedName>
    <definedName name="_xlnm.Print_Area" localSheetId="2">'Worked Example'!$A$1:$H$54</definedName>
    <definedName name="_xlnm.Print_Titles" localSheetId="3">'Invoice Engineering Project'!$1:$6</definedName>
    <definedName name="_xlnm.Print_Titles" localSheetId="4">'Invoice Multidiscipl Project '!$1:$6</definedName>
    <definedName name="SCALE_MB">Scales!$B$13:$E$20</definedName>
    <definedName name="SCALE_ME">Scales!$B$3:$E$9</definedName>
  </definedNames>
  <calcPr calcId="145621"/>
</workbook>
</file>

<file path=xl/calcChain.xml><?xml version="1.0" encoding="utf-8"?>
<calcChain xmlns="http://schemas.openxmlformats.org/spreadsheetml/2006/main">
  <c r="O52" i="7" l="1"/>
  <c r="O51" i="7"/>
  <c r="O50" i="7"/>
  <c r="O49" i="7"/>
  <c r="O48" i="7"/>
  <c r="O47" i="7"/>
  <c r="O46" i="7"/>
  <c r="O45" i="7"/>
  <c r="O44" i="7"/>
  <c r="O43" i="7"/>
  <c r="E3" i="10" l="1"/>
  <c r="H80" i="13" l="1"/>
  <c r="H3" i="11" l="1"/>
  <c r="D3" i="11"/>
  <c r="J18" i="11"/>
  <c r="J20" i="11" s="1"/>
  <c r="L20" i="17" l="1"/>
  <c r="C35" i="15"/>
  <c r="A1" i="15"/>
  <c r="O60" i="16"/>
  <c r="N44" i="16"/>
  <c r="H43" i="16"/>
  <c r="O43" i="16" s="1"/>
  <c r="O45" i="16" s="1"/>
  <c r="J36" i="16"/>
  <c r="M36" i="16" s="1"/>
  <c r="O36" i="16" s="1"/>
  <c r="O37" i="16" s="1"/>
  <c r="F36" i="16"/>
  <c r="F37" i="16" s="1"/>
  <c r="F35" i="16"/>
  <c r="F34" i="16"/>
  <c r="F33" i="16"/>
  <c r="O16" i="16"/>
  <c r="O61" i="16" l="1"/>
  <c r="L12" i="17"/>
  <c r="J15" i="17"/>
  <c r="E15" i="17"/>
  <c r="J13" i="17"/>
  <c r="E13" i="17"/>
  <c r="E12" i="17"/>
  <c r="E11" i="17"/>
  <c r="F9" i="17"/>
  <c r="E6" i="17"/>
  <c r="L4" i="17"/>
  <c r="G4" i="17"/>
  <c r="J28" i="17"/>
  <c r="J25" i="17"/>
  <c r="J3" i="7" l="1"/>
  <c r="D3" i="7"/>
  <c r="I62" i="10" l="1"/>
  <c r="I61" i="10"/>
  <c r="I60" i="10"/>
  <c r="I59" i="10"/>
  <c r="I58" i="10"/>
  <c r="I57" i="10"/>
  <c r="I56" i="10"/>
  <c r="I55" i="10"/>
  <c r="I54" i="10"/>
  <c r="I53" i="10"/>
  <c r="I63" i="10" s="1"/>
  <c r="I49" i="10"/>
  <c r="I45" i="10"/>
  <c r="I44" i="10"/>
  <c r="I43" i="10"/>
  <c r="I42" i="10"/>
  <c r="I41" i="10"/>
  <c r="I40" i="10"/>
  <c r="I39" i="10"/>
  <c r="I38" i="10"/>
  <c r="I37" i="10"/>
  <c r="I36" i="10"/>
  <c r="I46" i="10" s="1"/>
  <c r="I30" i="10"/>
  <c r="I29" i="10"/>
  <c r="I28" i="10"/>
  <c r="I27" i="10"/>
  <c r="I26" i="10"/>
  <c r="I25" i="10"/>
  <c r="I24" i="10"/>
  <c r="I23" i="10"/>
  <c r="I22" i="10"/>
  <c r="I21" i="10"/>
  <c r="I31" i="10" s="1"/>
  <c r="I15" i="10"/>
  <c r="I14" i="10"/>
  <c r="I13" i="10"/>
  <c r="I12" i="10"/>
  <c r="I11" i="10"/>
  <c r="I10" i="10"/>
  <c r="I9" i="10"/>
  <c r="I8" i="10"/>
  <c r="I16" i="10" s="1"/>
  <c r="I7" i="10"/>
  <c r="I6" i="10"/>
  <c r="J67" i="8"/>
  <c r="J62" i="8"/>
  <c r="J61" i="8"/>
  <c r="J60" i="8"/>
  <c r="J59" i="8"/>
  <c r="J58" i="8"/>
  <c r="J57" i="8"/>
  <c r="J56" i="8"/>
  <c r="J55" i="8"/>
  <c r="J54" i="8"/>
  <c r="J53" i="8"/>
  <c r="J63" i="8" s="1"/>
  <c r="J47" i="8"/>
  <c r="J46" i="8"/>
  <c r="J45" i="8"/>
  <c r="J44" i="8"/>
  <c r="J43" i="8"/>
  <c r="J42" i="8"/>
  <c r="J41" i="8"/>
  <c r="J40" i="8"/>
  <c r="J39" i="8"/>
  <c r="J38" i="8"/>
  <c r="J32" i="8"/>
  <c r="J31" i="8"/>
  <c r="J30" i="8"/>
  <c r="J29" i="8"/>
  <c r="J28" i="8"/>
  <c r="J27" i="8"/>
  <c r="J26" i="8"/>
  <c r="J25" i="8"/>
  <c r="J24" i="8"/>
  <c r="J33" i="8" s="1"/>
  <c r="J23" i="8"/>
  <c r="J17" i="8"/>
  <c r="J16" i="8"/>
  <c r="J15" i="8"/>
  <c r="J14" i="8"/>
  <c r="J13" i="8"/>
  <c r="J12" i="8"/>
  <c r="J11" i="8"/>
  <c r="J10" i="8"/>
  <c r="J9" i="8"/>
  <c r="J8" i="8"/>
  <c r="J18" i="8" s="1"/>
  <c r="I66" i="10" l="1"/>
  <c r="H91" i="14" s="1"/>
  <c r="O56" i="13"/>
  <c r="O67" i="14"/>
  <c r="H45" i="17"/>
  <c r="J48" i="8"/>
  <c r="G80" i="13"/>
  <c r="G91" i="14"/>
  <c r="I48" i="10"/>
  <c r="J66" i="8"/>
  <c r="I65" i="10" l="1"/>
  <c r="O66" i="14"/>
  <c r="O55" i="13"/>
  <c r="H81" i="13" s="1"/>
  <c r="H43" i="17"/>
  <c r="J43" i="17" s="1"/>
  <c r="J45" i="17"/>
  <c r="O54" i="13"/>
  <c r="H36" i="17"/>
  <c r="J36" i="17" s="1"/>
  <c r="G81" i="13"/>
  <c r="O83" i="7"/>
  <c r="O68" i="7"/>
  <c r="O53" i="7"/>
  <c r="O36" i="7"/>
  <c r="L32" i="7"/>
  <c r="L31" i="7"/>
  <c r="L30" i="7"/>
  <c r="L29" i="7"/>
  <c r="L28" i="7"/>
  <c r="L27" i="7"/>
  <c r="L26" i="7"/>
  <c r="L25" i="7"/>
  <c r="L24" i="7"/>
  <c r="L23" i="7"/>
  <c r="H47" i="17" l="1"/>
  <c r="J47" i="17"/>
  <c r="L47" i="17" s="1"/>
  <c r="O87" i="7"/>
  <c r="E80" i="13" l="1"/>
  <c r="E91" i="14"/>
  <c r="E10" i="12" l="1"/>
  <c r="A49" i="1"/>
  <c r="A51" i="1" s="1"/>
  <c r="A53" i="1" s="1"/>
  <c r="A55" i="1" s="1"/>
  <c r="A57" i="1" s="1"/>
  <c r="A59" i="1" s="1"/>
  <c r="A61" i="1" s="1"/>
  <c r="A63" i="1" s="1"/>
  <c r="E21" i="12"/>
  <c r="E4" i="12"/>
  <c r="E4" i="15" s="1"/>
  <c r="F32" i="12"/>
  <c r="H39" i="12"/>
  <c r="H39" i="15" s="1"/>
  <c r="A22" i="15"/>
  <c r="D21" i="15"/>
  <c r="H45" i="12"/>
  <c r="E96" i="13" s="1"/>
  <c r="O51" i="13"/>
  <c r="K81" i="13" s="1"/>
  <c r="K82" i="13" s="1"/>
  <c r="G11" i="15"/>
  <c r="E11" i="15"/>
  <c r="I52" i="14"/>
  <c r="M108" i="13"/>
  <c r="M56" i="14"/>
  <c r="I39" i="14"/>
  <c r="I40" i="14"/>
  <c r="I51" i="14"/>
  <c r="E59" i="14"/>
  <c r="G11" i="12"/>
  <c r="E11" i="12"/>
  <c r="H5" i="15"/>
  <c r="M91" i="14"/>
  <c r="K2" i="6"/>
  <c r="D6" i="6" s="1"/>
  <c r="F6" i="6" s="1"/>
  <c r="E42" i="6"/>
  <c r="L5" i="6" s="1"/>
  <c r="L42" i="6" s="1"/>
  <c r="H49" i="17"/>
  <c r="J49" i="17" s="1"/>
  <c r="L49" i="17" s="1"/>
  <c r="L55" i="17" s="1"/>
  <c r="C42" i="6"/>
  <c r="J5" i="6" s="1"/>
  <c r="J42" i="6" s="1"/>
  <c r="M80" i="13"/>
  <c r="K25" i="13"/>
  <c r="O4" i="13"/>
  <c r="O4" i="14"/>
  <c r="J4" i="14"/>
  <c r="N83" i="13"/>
  <c r="N94" i="14"/>
  <c r="I27" i="9"/>
  <c r="I28" i="9"/>
  <c r="I29" i="9"/>
  <c r="I30" i="9"/>
  <c r="I31" i="9"/>
  <c r="I32" i="9"/>
  <c r="I33" i="9"/>
  <c r="I34" i="9"/>
  <c r="I35" i="9"/>
  <c r="I36" i="9"/>
  <c r="C59" i="14"/>
  <c r="I61" i="9"/>
  <c r="I62" i="9"/>
  <c r="I63" i="9"/>
  <c r="I64" i="9"/>
  <c r="I65" i="9"/>
  <c r="I66" i="9"/>
  <c r="I67" i="9"/>
  <c r="I68" i="9"/>
  <c r="I69" i="9"/>
  <c r="I70" i="9"/>
  <c r="I71" i="9"/>
  <c r="I72" i="9"/>
  <c r="I73" i="9"/>
  <c r="I74" i="9"/>
  <c r="I42" i="9"/>
  <c r="I43" i="9"/>
  <c r="I44" i="9"/>
  <c r="I45" i="9"/>
  <c r="I46" i="9"/>
  <c r="I47" i="9"/>
  <c r="I48" i="9"/>
  <c r="I49" i="9"/>
  <c r="I50" i="9"/>
  <c r="I51" i="9"/>
  <c r="I52" i="9"/>
  <c r="I53" i="9"/>
  <c r="I54" i="9"/>
  <c r="I55" i="9"/>
  <c r="I78" i="9"/>
  <c r="C91" i="14" s="1"/>
  <c r="E18" i="12"/>
  <c r="C16" i="14" s="1"/>
  <c r="M45" i="13"/>
  <c r="H5" i="13"/>
  <c r="C16" i="13"/>
  <c r="H5" i="14"/>
  <c r="E46" i="12"/>
  <c r="D26" i="12" s="1"/>
  <c r="C20" i="13" s="1"/>
  <c r="B14" i="13"/>
  <c r="B15" i="13"/>
  <c r="E3" i="9"/>
  <c r="D3" i="8"/>
  <c r="D2" i="6"/>
  <c r="G53" i="12"/>
  <c r="E19" i="12"/>
  <c r="I11" i="9"/>
  <c r="I12" i="9"/>
  <c r="I13" i="9"/>
  <c r="I14" i="9"/>
  <c r="I15" i="9"/>
  <c r="I16" i="9"/>
  <c r="I17" i="9"/>
  <c r="I18" i="9"/>
  <c r="I19" i="9"/>
  <c r="I20" i="9"/>
  <c r="I21" i="9"/>
  <c r="N13" i="14"/>
  <c r="C19" i="14"/>
  <c r="A25" i="13"/>
  <c r="C19" i="13"/>
  <c r="N13" i="13"/>
  <c r="J4" i="13"/>
  <c r="H36" i="12"/>
  <c r="G3" i="8"/>
  <c r="B21" i="14"/>
  <c r="B21" i="13"/>
  <c r="G3" i="10"/>
  <c r="G3" i="9"/>
  <c r="F2" i="6"/>
  <c r="A6" i="6"/>
  <c r="A7" i="6" s="1"/>
  <c r="A8" i="6" s="1"/>
  <c r="A9" i="6" s="1"/>
  <c r="H7" i="6"/>
  <c r="H8" i="6"/>
  <c r="H9" i="6" s="1"/>
  <c r="H10" i="6" s="1"/>
  <c r="A10" i="6"/>
  <c r="A11" i="6" s="1"/>
  <c r="A12" i="6" s="1"/>
  <c r="H11" i="6"/>
  <c r="H12" i="6"/>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O2" i="14"/>
  <c r="N5" i="14"/>
  <c r="B5" i="14"/>
  <c r="B6" i="14"/>
  <c r="B7" i="14"/>
  <c r="J7" i="14"/>
  <c r="B8" i="14"/>
  <c r="H8" i="14"/>
  <c r="N8" i="14"/>
  <c r="B9" i="14"/>
  <c r="I9" i="14"/>
  <c r="O9" i="14"/>
  <c r="B10" i="14"/>
  <c r="I10" i="14"/>
  <c r="L10" i="14"/>
  <c r="O10" i="14"/>
  <c r="B11" i="14"/>
  <c r="E11" i="14"/>
  <c r="I11" i="14"/>
  <c r="L11" i="14"/>
  <c r="B13" i="14"/>
  <c r="B14" i="14"/>
  <c r="O14" i="14"/>
  <c r="B15" i="14"/>
  <c r="O15" i="14"/>
  <c r="C17" i="14"/>
  <c r="M17" i="14"/>
  <c r="C18" i="14"/>
  <c r="M18" i="14"/>
  <c r="M19" i="14"/>
  <c r="L20" i="14"/>
  <c r="O2" i="13"/>
  <c r="N5" i="13"/>
  <c r="B5" i="13"/>
  <c r="B6" i="13"/>
  <c r="B7" i="13"/>
  <c r="J7" i="13"/>
  <c r="B8" i="13"/>
  <c r="J8" i="13"/>
  <c r="O8" i="13"/>
  <c r="B9" i="13"/>
  <c r="I9" i="13"/>
  <c r="O9" i="13"/>
  <c r="B10" i="13"/>
  <c r="I10" i="13"/>
  <c r="L10" i="13"/>
  <c r="O10" i="13"/>
  <c r="B11" i="13"/>
  <c r="E11" i="13"/>
  <c r="I11" i="13"/>
  <c r="L11" i="13"/>
  <c r="B13" i="13"/>
  <c r="O14" i="13"/>
  <c r="O15" i="13"/>
  <c r="C17" i="13"/>
  <c r="M17" i="13"/>
  <c r="C18" i="13"/>
  <c r="M18" i="13"/>
  <c r="M19" i="13"/>
  <c r="L20" i="13"/>
  <c r="F46" i="12"/>
  <c r="G46" i="12"/>
  <c r="C80" i="13"/>
  <c r="K59" i="14" l="1"/>
  <c r="G39" i="14"/>
  <c r="G52" i="14"/>
  <c r="G40" i="14"/>
  <c r="K19" i="6"/>
  <c r="M19" i="6" s="1"/>
  <c r="C32" i="12"/>
  <c r="C33" i="12"/>
  <c r="G96" i="13"/>
  <c r="K51" i="14"/>
  <c r="H54" i="12"/>
  <c r="K5" i="5"/>
  <c r="K2" i="14"/>
  <c r="K2" i="13"/>
  <c r="O65" i="14"/>
  <c r="G92" i="14" s="1"/>
  <c r="G93" i="14" s="1"/>
  <c r="H92" i="14"/>
  <c r="O73" i="14"/>
  <c r="M92" i="14" s="1"/>
  <c r="M93" i="14" s="1"/>
  <c r="K35" i="14"/>
  <c r="O62" i="14"/>
  <c r="K92" i="14" s="1"/>
  <c r="K93" i="14" s="1"/>
  <c r="O62" i="13"/>
  <c r="M81" i="13" s="1"/>
  <c r="M82" i="13" s="1"/>
  <c r="I56" i="9"/>
  <c r="I75" i="9"/>
  <c r="I37" i="9"/>
  <c r="O47" i="13" s="1"/>
  <c r="I22" i="9"/>
  <c r="H23" i="17" s="1"/>
  <c r="J23" i="17" s="1"/>
  <c r="E35" i="14"/>
  <c r="C20" i="14"/>
  <c r="D36" i="6"/>
  <c r="F36" i="6" s="1"/>
  <c r="I44" i="14"/>
  <c r="H48" i="12"/>
  <c r="I6" i="5"/>
  <c r="H51" i="12"/>
  <c r="I5" i="5"/>
  <c r="G35" i="14"/>
  <c r="K52" i="14"/>
  <c r="E35" i="13"/>
  <c r="K96" i="13"/>
  <c r="A21" i="13"/>
  <c r="I47" i="14"/>
  <c r="A21" i="14"/>
  <c r="H53" i="12"/>
  <c r="I104" i="13"/>
  <c r="I101" i="13"/>
  <c r="K6" i="5"/>
  <c r="H52" i="12"/>
  <c r="K104" i="13" s="1"/>
  <c r="H44" i="12"/>
  <c r="H43" i="12"/>
  <c r="H42" i="12"/>
  <c r="E41" i="12"/>
  <c r="K27" i="6"/>
  <c r="M27" i="6" s="1"/>
  <c r="D12" i="6"/>
  <c r="F12" i="6" s="1"/>
  <c r="K11" i="6"/>
  <c r="M11" i="6" s="1"/>
  <c r="D28" i="6"/>
  <c r="F28" i="6" s="1"/>
  <c r="K35" i="6"/>
  <c r="M35" i="6" s="1"/>
  <c r="D20" i="6"/>
  <c r="F20" i="6" s="1"/>
  <c r="K39" i="6"/>
  <c r="M39" i="6" s="1"/>
  <c r="K31" i="6"/>
  <c r="M31" i="6" s="1"/>
  <c r="K23" i="6"/>
  <c r="M23" i="6" s="1"/>
  <c r="K15" i="6"/>
  <c r="M15" i="6" s="1"/>
  <c r="K7" i="6"/>
  <c r="M7" i="6" s="1"/>
  <c r="D40" i="6"/>
  <c r="F40" i="6" s="1"/>
  <c r="D32" i="6"/>
  <c r="F32" i="6" s="1"/>
  <c r="D24" i="6"/>
  <c r="F24" i="6" s="1"/>
  <c r="D16" i="6"/>
  <c r="F16" i="6" s="1"/>
  <c r="K37" i="6"/>
  <c r="M37" i="6" s="1"/>
  <c r="K29" i="6"/>
  <c r="M29" i="6" s="1"/>
  <c r="K21" i="6"/>
  <c r="M21" i="6" s="1"/>
  <c r="K13" i="6"/>
  <c r="M13" i="6" s="1"/>
  <c r="D37" i="6"/>
  <c r="F37" i="6" s="1"/>
  <c r="D29" i="6"/>
  <c r="F29" i="6" s="1"/>
  <c r="D21" i="6"/>
  <c r="F21" i="6" s="1"/>
  <c r="D13" i="6"/>
  <c r="F13" i="6" s="1"/>
  <c r="D5" i="6"/>
  <c r="F5" i="6" s="1"/>
  <c r="K41" i="6"/>
  <c r="M41" i="6" s="1"/>
  <c r="K33" i="6"/>
  <c r="M33" i="6" s="1"/>
  <c r="K25" i="6"/>
  <c r="M25" i="6" s="1"/>
  <c r="K17" i="6"/>
  <c r="M17" i="6" s="1"/>
  <c r="K9" i="6"/>
  <c r="M9" i="6" s="1"/>
  <c r="D41" i="6"/>
  <c r="F41" i="6" s="1"/>
  <c r="D33" i="6"/>
  <c r="F33" i="6" s="1"/>
  <c r="D25" i="6"/>
  <c r="F25" i="6" s="1"/>
  <c r="D17" i="6"/>
  <c r="F17" i="6" s="1"/>
  <c r="D9" i="6"/>
  <c r="F9" i="6" s="1"/>
  <c r="D8" i="6"/>
  <c r="F8" i="6" s="1"/>
  <c r="K40" i="6"/>
  <c r="M40" i="6" s="1"/>
  <c r="K38" i="6"/>
  <c r="M38" i="6" s="1"/>
  <c r="K36" i="6"/>
  <c r="M36" i="6" s="1"/>
  <c r="K34" i="6"/>
  <c r="M34" i="6" s="1"/>
  <c r="K32" i="6"/>
  <c r="M32" i="6" s="1"/>
  <c r="K30" i="6"/>
  <c r="M30" i="6" s="1"/>
  <c r="K28" i="6"/>
  <c r="M28" i="6" s="1"/>
  <c r="K26" i="6"/>
  <c r="M26" i="6" s="1"/>
  <c r="K24" i="6"/>
  <c r="M24" i="6" s="1"/>
  <c r="K22" i="6"/>
  <c r="M22" i="6" s="1"/>
  <c r="K20" i="6"/>
  <c r="M20" i="6" s="1"/>
  <c r="K18" i="6"/>
  <c r="M18" i="6" s="1"/>
  <c r="K16" i="6"/>
  <c r="M16" i="6" s="1"/>
  <c r="K14" i="6"/>
  <c r="M14" i="6" s="1"/>
  <c r="K12" i="6"/>
  <c r="M12" i="6" s="1"/>
  <c r="K10" i="6"/>
  <c r="M10" i="6" s="1"/>
  <c r="K8" i="6"/>
  <c r="M8" i="6" s="1"/>
  <c r="K6" i="6"/>
  <c r="M6" i="6" s="1"/>
  <c r="D39" i="6"/>
  <c r="F39" i="6" s="1"/>
  <c r="D35" i="6"/>
  <c r="F35" i="6" s="1"/>
  <c r="D31" i="6"/>
  <c r="F31" i="6" s="1"/>
  <c r="D27" i="6"/>
  <c r="F27" i="6" s="1"/>
  <c r="D23" i="6"/>
  <c r="F23" i="6" s="1"/>
  <c r="D19" i="6"/>
  <c r="F19" i="6" s="1"/>
  <c r="D15" i="6"/>
  <c r="F15" i="6" s="1"/>
  <c r="D11" i="6"/>
  <c r="F11" i="6" s="1"/>
  <c r="D7" i="6"/>
  <c r="F7" i="6" s="1"/>
  <c r="D38" i="6"/>
  <c r="F38" i="6" s="1"/>
  <c r="D34" i="6"/>
  <c r="F34" i="6" s="1"/>
  <c r="D30" i="6"/>
  <c r="F30" i="6" s="1"/>
  <c r="D26" i="6"/>
  <c r="F26" i="6" s="1"/>
  <c r="D22" i="6"/>
  <c r="F22" i="6" s="1"/>
  <c r="D18" i="6"/>
  <c r="F18" i="6" s="1"/>
  <c r="D14" i="6"/>
  <c r="F14" i="6" s="1"/>
  <c r="D10" i="6"/>
  <c r="F10" i="6" s="1"/>
  <c r="G82" i="13"/>
  <c r="G47" i="12" l="1"/>
  <c r="G51" i="14"/>
  <c r="M32" i="7"/>
  <c r="O32" i="7" s="1"/>
  <c r="M28" i="7"/>
  <c r="O28" i="7" s="1"/>
  <c r="M24" i="7"/>
  <c r="O24" i="7" s="1"/>
  <c r="M14" i="7"/>
  <c r="O14" i="7" s="1"/>
  <c r="M10" i="7"/>
  <c r="O10" i="7" s="1"/>
  <c r="M31" i="7"/>
  <c r="O31" i="7" s="1"/>
  <c r="M27" i="7"/>
  <c r="O27" i="7" s="1"/>
  <c r="M23" i="7"/>
  <c r="O23" i="7" s="1"/>
  <c r="M13" i="7"/>
  <c r="O13" i="7" s="1"/>
  <c r="M9" i="7"/>
  <c r="O9" i="7" s="1"/>
  <c r="M30" i="7"/>
  <c r="O30" i="7" s="1"/>
  <c r="M26" i="7"/>
  <c r="O26" i="7" s="1"/>
  <c r="M16" i="7"/>
  <c r="O16" i="7" s="1"/>
  <c r="M12" i="7"/>
  <c r="O12" i="7" s="1"/>
  <c r="M8" i="7"/>
  <c r="O8" i="7" s="1"/>
  <c r="M29" i="7"/>
  <c r="O29" i="7" s="1"/>
  <c r="M25" i="7"/>
  <c r="O25" i="7" s="1"/>
  <c r="M15" i="7"/>
  <c r="O15" i="7" s="1"/>
  <c r="M11" i="7"/>
  <c r="O11" i="7" s="1"/>
  <c r="M7" i="7"/>
  <c r="O7" i="7" s="1"/>
  <c r="O22" i="14"/>
  <c r="M51" i="14" s="1"/>
  <c r="O51" i="14" s="1"/>
  <c r="L5" i="5"/>
  <c r="L6" i="5" s="1"/>
  <c r="K26" i="14"/>
  <c r="K44" i="14"/>
  <c r="K32" i="14"/>
  <c r="K47" i="14"/>
  <c r="K29" i="14"/>
  <c r="I77" i="9"/>
  <c r="O60" i="14" s="1"/>
  <c r="H26" i="17"/>
  <c r="J26" i="17" s="1"/>
  <c r="H93" i="14"/>
  <c r="H82" i="13"/>
  <c r="O49" i="13"/>
  <c r="H24" i="17"/>
  <c r="K101" i="13"/>
  <c r="G32" i="14"/>
  <c r="G93" i="13"/>
  <c r="K93" i="13"/>
  <c r="J22" i="13"/>
  <c r="J22" i="14"/>
  <c r="O22" i="13"/>
  <c r="I21" i="14"/>
  <c r="J21" i="13"/>
  <c r="H46" i="12"/>
  <c r="G29" i="14"/>
  <c r="K90" i="13"/>
  <c r="G90" i="13"/>
  <c r="I96" i="13"/>
  <c r="I32" i="14"/>
  <c r="K39" i="14"/>
  <c r="O39" i="14" s="1"/>
  <c r="I93" i="13"/>
  <c r="I29" i="14"/>
  <c r="K40" i="14"/>
  <c r="I35" i="14"/>
  <c r="K87" i="13"/>
  <c r="G104" i="13"/>
  <c r="G47" i="14"/>
  <c r="F42" i="6"/>
  <c r="D42" i="6"/>
  <c r="K5" i="6" s="1"/>
  <c r="I87" i="13" l="1"/>
  <c r="O17" i="7"/>
  <c r="M39" i="14"/>
  <c r="O48" i="13"/>
  <c r="O50" i="13" s="1"/>
  <c r="C81" i="13" s="1"/>
  <c r="C82" i="13" s="1"/>
  <c r="O33" i="7"/>
  <c r="A47" i="12"/>
  <c r="G59" i="14"/>
  <c r="I90" i="13"/>
  <c r="I26" i="14"/>
  <c r="K36" i="14"/>
  <c r="K45" i="14"/>
  <c r="K48" i="14"/>
  <c r="O21" i="14"/>
  <c r="K27" i="14"/>
  <c r="K33" i="14"/>
  <c r="K30" i="14"/>
  <c r="J24" i="17"/>
  <c r="J29" i="17" s="1"/>
  <c r="L29" i="17" s="1"/>
  <c r="H29" i="17"/>
  <c r="K102" i="13"/>
  <c r="K105" i="13"/>
  <c r="K94" i="13"/>
  <c r="K91" i="13"/>
  <c r="K88" i="13"/>
  <c r="O21" i="13"/>
  <c r="K97" i="13"/>
  <c r="M5" i="6"/>
  <c r="M42" i="6" s="1"/>
  <c r="K42" i="6"/>
  <c r="I42" i="6" s="1"/>
  <c r="I23" i="13" l="1"/>
  <c r="M23" i="13"/>
  <c r="K23" i="13"/>
  <c r="K23" i="14"/>
  <c r="I23" i="14"/>
  <c r="M23" i="14"/>
  <c r="O35" i="7"/>
  <c r="O86" i="7" s="1"/>
  <c r="O64" i="14" s="1"/>
  <c r="O37" i="7"/>
  <c r="O59" i="13"/>
  <c r="O70" i="14"/>
  <c r="B80" i="13"/>
  <c r="O68" i="14" l="1"/>
  <c r="E92" i="14"/>
  <c r="E93" i="14" s="1"/>
  <c r="O88" i="7"/>
  <c r="O53" i="13"/>
  <c r="H34" i="17"/>
  <c r="O23" i="14"/>
  <c r="O24" i="14" s="1"/>
  <c r="I59" i="14"/>
  <c r="O59" i="14" s="1"/>
  <c r="O23" i="13"/>
  <c r="M25" i="13" s="1"/>
  <c r="O25" i="13" s="1"/>
  <c r="M104" i="13" s="1"/>
  <c r="O104" i="13" s="1"/>
  <c r="O41" i="13" s="1"/>
  <c r="I91" i="14"/>
  <c r="B91" i="14" s="1"/>
  <c r="I80" i="13"/>
  <c r="N80" i="13" s="1"/>
  <c r="H38" i="17" l="1"/>
  <c r="J34" i="17"/>
  <c r="H50" i="17"/>
  <c r="O57" i="13"/>
  <c r="E81" i="13"/>
  <c r="E82" i="13" s="1"/>
  <c r="M90" i="13"/>
  <c r="O90" i="13" s="1"/>
  <c r="O31" i="13" s="1"/>
  <c r="M47" i="14"/>
  <c r="O47" i="14" s="1"/>
  <c r="M29" i="14"/>
  <c r="O29" i="14" s="1"/>
  <c r="M26" i="14"/>
  <c r="O26" i="14" s="1"/>
  <c r="M40" i="14"/>
  <c r="O40" i="14" s="1"/>
  <c r="O58" i="14"/>
  <c r="O61" i="14" s="1"/>
  <c r="C92" i="14" s="1"/>
  <c r="C93" i="14" s="1"/>
  <c r="M52" i="14"/>
  <c r="O52" i="14" s="1"/>
  <c r="M35" i="14"/>
  <c r="O35" i="14" s="1"/>
  <c r="M32" i="14"/>
  <c r="O32" i="14" s="1"/>
  <c r="M44" i="14"/>
  <c r="O44" i="14" s="1"/>
  <c r="O49" i="14" s="1"/>
  <c r="M87" i="13"/>
  <c r="O87" i="13" s="1"/>
  <c r="M96" i="13"/>
  <c r="O96" i="13" s="1"/>
  <c r="O35" i="13" s="1"/>
  <c r="M101" i="13"/>
  <c r="O101" i="13" s="1"/>
  <c r="M93" i="13"/>
  <c r="O93" i="13" s="1"/>
  <c r="O33" i="13" s="1"/>
  <c r="N91" i="14"/>
  <c r="J38" i="17" l="1"/>
  <c r="L38" i="17" s="1"/>
  <c r="J50" i="17"/>
  <c r="O54" i="14"/>
  <c r="O38" i="14"/>
  <c r="O42" i="14" s="1"/>
  <c r="O39" i="13"/>
  <c r="O106" i="13"/>
  <c r="O43" i="13" s="1"/>
  <c r="O29" i="13"/>
  <c r="O99" i="13"/>
  <c r="O55" i="14" l="1"/>
  <c r="O56" i="14" s="1"/>
  <c r="B92" i="14" s="1"/>
  <c r="O69" i="14"/>
  <c r="O107" i="13"/>
  <c r="O37" i="13"/>
  <c r="B93" i="14" l="1"/>
  <c r="O71" i="14"/>
  <c r="M74" i="14"/>
  <c r="M71" i="14"/>
  <c r="O108" i="13"/>
  <c r="O45" i="13" s="1"/>
  <c r="B81" i="13" s="1"/>
  <c r="O44" i="13"/>
  <c r="L19" i="17" l="1"/>
  <c r="L53" i="17" s="1"/>
  <c r="H54" i="17" s="1"/>
  <c r="P45" i="13"/>
  <c r="K72" i="14"/>
  <c r="O72" i="14" s="1"/>
  <c r="I92" i="14" s="1"/>
  <c r="O58" i="13"/>
  <c r="L54" i="17" l="1"/>
  <c r="L56" i="17" s="1"/>
  <c r="O74" i="14"/>
  <c r="I93" i="14"/>
  <c r="N93" i="14" s="1"/>
  <c r="N92" i="14"/>
  <c r="M63" i="13"/>
  <c r="O60" i="13"/>
  <c r="M60" i="13"/>
  <c r="B82" i="13"/>
  <c r="K61" i="13" l="1"/>
  <c r="O61" i="13" s="1"/>
  <c r="I81" i="13" s="1"/>
  <c r="O63" i="13" l="1"/>
  <c r="I82" i="13"/>
  <c r="N82" i="13" s="1"/>
  <c r="N81" i="13"/>
</calcChain>
</file>

<file path=xl/comments1.xml><?xml version="1.0" encoding="utf-8"?>
<comments xmlns="http://schemas.openxmlformats.org/spreadsheetml/2006/main">
  <authors>
    <author>BEAURAIN</author>
    <author>charles beaurain</author>
    <author>Charles Beaurain</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1" authorId="0">
      <text>
        <r>
          <rPr>
            <sz val="12"/>
            <color indexed="10"/>
            <rFont val="Tahoma"/>
            <family val="2"/>
          </rPr>
          <t>ACCORDING TO YOUR CONTRACT WITH DPW</t>
        </r>
      </text>
    </comment>
    <comment ref="F36"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7"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9"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48" authorId="2">
      <text>
        <r>
          <rPr>
            <sz val="12"/>
            <color indexed="81"/>
            <rFont val="Tahoma"/>
            <family val="2"/>
          </rPr>
          <t xml:space="preserve">Only  if appointed as Principal Agent.
</t>
        </r>
      </text>
    </comment>
    <comment ref="F48" authorId="2">
      <text>
        <r>
          <rPr>
            <sz val="12"/>
            <color indexed="81"/>
            <rFont val="Tahoma"/>
            <family val="2"/>
          </rPr>
          <t xml:space="preserve">Only  if appointed as Principal Agent.
</t>
        </r>
      </text>
    </comment>
    <comment ref="G48" authorId="2">
      <text>
        <r>
          <rPr>
            <sz val="12"/>
            <color indexed="81"/>
            <rFont val="Tahoma"/>
            <family val="2"/>
          </rPr>
          <t xml:space="preserve">Only  if appointed as Principal Agent.
</t>
        </r>
      </text>
    </comment>
    <comment ref="G54" authorId="2">
      <text>
        <r>
          <rPr>
            <sz val="12"/>
            <color indexed="81"/>
            <rFont val="Tahoma"/>
            <family val="2"/>
          </rPr>
          <t xml:space="preserve">Only  if appointed as Principal Agent.
</t>
        </r>
      </text>
    </comment>
  </commentList>
</comments>
</file>

<file path=xl/comments2.xml><?xml version="1.0" encoding="utf-8"?>
<comments xmlns="http://schemas.openxmlformats.org/spreadsheetml/2006/main">
  <authors>
    <author>BEAURAIN</author>
    <author>charles beaurain</author>
    <author>Charles Beaurain</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F36"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7"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9"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List>
</comments>
</file>

<file path=xl/comments3.xml><?xml version="1.0" encoding="utf-8"?>
<comments xmlns="http://schemas.openxmlformats.org/spreadsheetml/2006/main">
  <authors>
    <author>BEAURAIN</author>
  </authors>
  <commentList>
    <comment ref="J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<sst xmlns="http://schemas.openxmlformats.org/spreadsheetml/2006/main" count="1170" uniqueCount="625">
  <si>
    <t>PLUS VAT @</t>
  </si>
  <si>
    <t xml:space="preserve"> x</t>
  </si>
  <si>
    <t xml:space="preserve"> x {</t>
  </si>
  <si>
    <t>Date</t>
  </si>
  <si>
    <t>Total</t>
  </si>
  <si>
    <t>Amount</t>
  </si>
  <si>
    <t>DATE</t>
  </si>
  <si>
    <t>Hours</t>
  </si>
  <si>
    <t>Hotel Name</t>
  </si>
  <si>
    <t>Delivered to</t>
  </si>
  <si>
    <t>Size</t>
  </si>
  <si>
    <t>Type</t>
  </si>
  <si>
    <t>1. Typing</t>
  </si>
  <si>
    <t>2. Duplicating</t>
  </si>
  <si>
    <t>Pages</t>
  </si>
  <si>
    <t>SERVICE:</t>
  </si>
  <si>
    <t>TOTAL PROFESSIONAL FEES DUE (a) + (b)</t>
  </si>
  <si>
    <t>OF</t>
  </si>
  <si>
    <t>NOTE:</t>
  </si>
  <si>
    <t>x</t>
  </si>
  <si>
    <t>Designation</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</si>
  <si>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</si>
  <si>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</si>
  <si>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</si>
  <si>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</si>
  <si>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</si>
  <si>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</si>
  <si>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</si>
  <si>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</si>
  <si>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</si>
  <si>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</si>
  <si>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</si>
  <si>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</si>
  <si>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</si>
  <si>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</si>
  <si>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</si>
  <si>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</si>
  <si>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</si>
  <si>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</si>
  <si>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</si>
  <si>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</si>
  <si>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 xml:space="preserve">From </t>
  </si>
  <si>
    <t>To</t>
  </si>
  <si>
    <t>Total Hours</t>
  </si>
  <si>
    <t>2. Motor Vehicle Expenses [Up to 3000 cc engine capacity]</t>
  </si>
  <si>
    <t>Vehicle A</t>
  </si>
  <si>
    <t>Make:</t>
  </si>
  <si>
    <t>Engine Capacity:</t>
  </si>
  <si>
    <t>Vehicle</t>
  </si>
  <si>
    <t>Total Distance</t>
  </si>
  <si>
    <t xml:space="preserve">Total Days </t>
  </si>
  <si>
    <t>Invoice No.</t>
  </si>
  <si>
    <t>Invoice Number</t>
  </si>
  <si>
    <t>Invoice Date</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</si>
  <si>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</si>
  <si>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</si>
  <si>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</si>
  <si>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</si>
  <si>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</si>
  <si>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</si>
  <si>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</si>
  <si>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</si>
  <si>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</si>
  <si>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</si>
  <si>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</si>
  <si>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</si>
  <si>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B: Full Time Supervision</t>
  </si>
  <si>
    <t>C: Travelling expenses</t>
  </si>
  <si>
    <t>Distance approved km</t>
  </si>
  <si>
    <t>Distance km</t>
  </si>
  <si>
    <t>Vehicle cc</t>
  </si>
  <si>
    <t>Invoice or TMB Number</t>
  </si>
  <si>
    <t>Laboratory/ Place</t>
  </si>
  <si>
    <t>Number of tests</t>
  </si>
  <si>
    <t>TYPING, DUPLICATING, COVERS &amp; BINDERS &amp; PRINTS</t>
  </si>
  <si>
    <t>SCHEDULE Z: NON-TAXABLE EXPENSES</t>
  </si>
  <si>
    <t>1. Non Taxable Services</t>
  </si>
  <si>
    <t>Reference No</t>
  </si>
  <si>
    <t>Airport tax</t>
  </si>
  <si>
    <t>Hotel levy</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</si>
  <si>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</si>
  <si>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</si>
  <si>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</si>
  <si>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</si>
  <si>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</si>
  <si>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</si>
  <si>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</si>
  <si>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</si>
  <si>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</si>
  <si>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</si>
  <si>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</si>
  <si>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</si>
  <si>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</si>
  <si>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</si>
  <si>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t>
  </si>
  <si>
    <t>CLAIM</t>
  </si>
  <si>
    <t>MAXIMUM FOR "AGENT OF THE CLIENT"</t>
  </si>
  <si>
    <t xml:space="preserve"> Report: Time Based fees </t>
  </si>
  <si>
    <t>MAXIMUM FEE TO DATE</t>
  </si>
  <si>
    <t>TYPE OF PROJECT:</t>
  </si>
  <si>
    <t>VALUE FOR CALCULATION PURPOSES</t>
  </si>
  <si>
    <t>VALUE OF ALL ALTERATIONS TO EXISTING FACILITIES NOT AFFECTED BY ANY FACTOR OTHER THAN 1.25.</t>
  </si>
  <si>
    <t>VALUE OF DUPLICATES NOT AFFECTED BY ANY FACTOR OTHER THAN 0.25.</t>
  </si>
  <si>
    <t>DUPLICATES NOT AFFECTED BY ANY FACTOR OTHER THAN .25.</t>
  </si>
  <si>
    <t>ADD: NON TAXABLE AMOUNT CLAIMED</t>
  </si>
  <si>
    <t>MECHANICAL ENGINEERING PROJECT</t>
  </si>
  <si>
    <t>TOTAL VALUE OF ALL MECHANICAL WORK BY THE CONSULTING ENGINEER</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</si>
  <si>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</si>
  <si>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</si>
  <si>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</si>
  <si>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</si>
  <si>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</si>
  <si>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</si>
  <si>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</si>
  <si>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</si>
  <si>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Only in case of engineering projects an amount of 7% of the basic fee is allowed for the execution of targeted procurement.</t>
  </si>
  <si>
    <t>AGENT OF THE CLIENT (OHSA) (Only on Engineering project) (Y/N)</t>
  </si>
  <si>
    <t>GROUND RULES</t>
  </si>
  <si>
    <t>In some cases more than one of the fee factor multipliers may have to be applied to the same portion of the works, and these factors have to be dealt with separately in the fee calculations.</t>
  </si>
  <si>
    <t>COMPANY REGISTRATION NUMBER</t>
  </si>
  <si>
    <t>NOTES PERTAINING TO THE COMPLETION OF THE WORKBOOK.</t>
  </si>
  <si>
    <t>N</t>
  </si>
  <si>
    <t>Tel</t>
  </si>
  <si>
    <t>FEES CODE (YEAR)</t>
  </si>
  <si>
    <t>POSTAL ADDRESS:</t>
  </si>
  <si>
    <t>FEES (d) EXPENSES AND COSTS (DISBURSEMENTS)</t>
  </si>
  <si>
    <t xml:space="preserve">FEES (c )TIME BASED FEES </t>
  </si>
  <si>
    <t>TOTAL VALUE OF PROJECT COMPLETED BY ALL CONSULTANTS DURING CONSTRUCTION &amp; COMPLETION STAGES INCLUDING P&amp;G's AND CPA</t>
  </si>
  <si>
    <t>ALTERATIONS TO EXISTING FACILITIES NOT AFFECTED BY ANY FACTOR OTHER THAN 1.25.</t>
  </si>
  <si>
    <t>BASIC FEE FOR WORK NOT AFFECTED BY ANY FACTORS</t>
  </si>
  <si>
    <t>VALUE OF DUPLICATED EXISTING FACILITIES AFFECTED BY BOTH 1.25 AND 0.25 FACTORS.</t>
  </si>
  <si>
    <t>TOTAL VALUE OF ALL MECHANICAL WORK COMPLETED INCLUDING PROPORTION OF P&amp;G AND CPA</t>
  </si>
  <si>
    <t>DUPLICATED EXISTING FACILITIES AFFECTED BY BOTH 1.25 &amp; .25 FACTORS.</t>
  </si>
  <si>
    <t>PRINCIPAL AGENT (Only on Engineering project) (Y/N)</t>
  </si>
  <si>
    <t>CONSTRUCTION STAGE ONLY</t>
  </si>
  <si>
    <t>Cell</t>
  </si>
  <si>
    <t>TAX INVOICE</t>
  </si>
  <si>
    <t xml:space="preserve">VALUE OF NEW WORK NOT AFFECTED BY ANY FACTORS. </t>
  </si>
  <si>
    <t>ESTIMATES OR TENDER VALUES</t>
  </si>
  <si>
    <t>TOTAL COST OF THE WORKS COMPRISING THE PROJECT, INCLUDING P&amp;G AND CPA</t>
  </si>
  <si>
    <t xml:space="preserve">FEE FOR WORK NOT AFFECTED BY ANY FACTORS. </t>
  </si>
  <si>
    <t>1</t>
  </si>
  <si>
    <t>CARRIED OVER</t>
  </si>
  <si>
    <t>38</t>
  </si>
  <si>
    <t>ATTACHED TO CLAIM NO</t>
  </si>
  <si>
    <t xml:space="preserve"> Report: Time Based fees Total Excl VAT</t>
  </si>
  <si>
    <t xml:space="preserve"> Agent of the client: Time Based fees Total Excl VAT</t>
  </si>
  <si>
    <t>Other: Time Based fees Total Excl VAT</t>
  </si>
  <si>
    <t>TRAVELLING  TIME</t>
  </si>
  <si>
    <t>Travelling Time</t>
  </si>
  <si>
    <t xml:space="preserve">CONSTRUCTION MONITORING  &amp; OTHER </t>
  </si>
  <si>
    <t>Time Based fees: Other</t>
  </si>
  <si>
    <t>INPUT ALL INFORMATION FOR THE WHOLE PROJECT</t>
  </si>
  <si>
    <t>NOTE: ALL ITEMS MUST EXCLUDE VAT</t>
  </si>
  <si>
    <t>PERCENTAGE OF FEE TENDERED</t>
  </si>
  <si>
    <t>TENDERED PERCENTAGE OF STANDARD FEES</t>
  </si>
  <si>
    <t>DUE</t>
  </si>
  <si>
    <t>(Not applicable in case of a tender for professional services)</t>
  </si>
  <si>
    <t>% OF STANDARD FEES TENDERED FOR PROFESSIONAL SERVICES</t>
  </si>
  <si>
    <t>REPORT STAGE (Only if specifically appointed for this stage)</t>
  </si>
  <si>
    <t>E-MAIL ADDRESS</t>
  </si>
  <si>
    <t>TEL NO</t>
  </si>
  <si>
    <t>CLIENT</t>
  </si>
  <si>
    <t>POSTAL ADDRESS</t>
  </si>
  <si>
    <t>POST OFFICE</t>
  </si>
  <si>
    <t>POSTAL CODE</t>
  </si>
  <si>
    <t>STREET &amp; NO</t>
  </si>
  <si>
    <t>TOWN/CITY</t>
  </si>
  <si>
    <t>FACSIMILE  NO:</t>
  </si>
  <si>
    <t>CELL PHONE NO</t>
  </si>
  <si>
    <t>ADRESS</t>
  </si>
  <si>
    <t xml:space="preserve">PROJECT MAN: </t>
  </si>
  <si>
    <t>VAT REGISTRATION NO:</t>
  </si>
  <si>
    <t>INVOICE NO</t>
  </si>
  <si>
    <t>TEL</t>
  </si>
  <si>
    <t>FAX</t>
  </si>
  <si>
    <t>FILE NUMBER:</t>
  </si>
  <si>
    <t>DRAWING NO:</t>
  </si>
  <si>
    <t>E-MAIL</t>
  </si>
  <si>
    <t>CELL</t>
  </si>
  <si>
    <t>TOWN</t>
  </si>
  <si>
    <t>BUILDING NAME</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</si>
  <si>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</si>
  <si>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</si>
  <si>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</si>
  <si>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</si>
  <si>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</si>
  <si>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</si>
  <si>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</si>
  <si>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</si>
  <si>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</si>
  <si>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</si>
  <si>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</si>
  <si>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Only coloured cells require input from the Consulting Engineer/Project manager</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</si>
  <si>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</si>
  <si>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</si>
  <si>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</si>
  <si>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</si>
  <si>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t>
  </si>
  <si>
    <t xml:space="preserve"> }x</t>
  </si>
  <si>
    <t>{</t>
  </si>
  <si>
    <t xml:space="preserve"> }=</t>
  </si>
  <si>
    <t>FACTOR</t>
  </si>
  <si>
    <t>DPW FILE NUMBER:</t>
  </si>
  <si>
    <t>WCS NUMBER</t>
  </si>
  <si>
    <t>WCS No:</t>
  </si>
  <si>
    <t>WCS No</t>
  </si>
  <si>
    <t>DPW PROJECT MANAGER</t>
  </si>
  <si>
    <t>DPW DRAWING NUMBER</t>
  </si>
  <si>
    <t>NATIONAL DEPARTMENT OF PUBLIC WORKS</t>
  </si>
  <si>
    <t xml:space="preserve">TELEPHONE </t>
  </si>
  <si>
    <t>WORKBOOK FOR THE CALCULATION OF CONSULTING ENGINEER'S FEES IN TERMS OF THE GUIDELINE FOR SERVICES AND FEES PUBLISHED BY ECSA AS AMENDED BY NDPW</t>
  </si>
  <si>
    <t>Principal Agent: A separate fee will be calculated for such an appointment, because the fee is based on the value of the works (1% of the total value of the works). This procedure is NOT a fee factor multiplier to be applied to the basic fee.</t>
  </si>
  <si>
    <t>(A) ESTIMATED OR TENDER VALUES (STAGES 1 -3)</t>
  </si>
  <si>
    <t>(B) ESTIMATED VALUE FOR DESIGN FEES DURING CONSTRUCTION (STAGE 4)</t>
  </si>
  <si>
    <t>(D) FINAL MEASURED VALUES INCL. CPA &amp; P&amp;G (STAGE 5 ONLY)</t>
  </si>
  <si>
    <t>(C) VALUE OF COMPLETED WORK (STAGE 4 &amp; 5)</t>
  </si>
  <si>
    <t>meb10</t>
  </si>
  <si>
    <t>CLOSE-OUT</t>
  </si>
  <si>
    <t>TARGETED/PREFERENTIAL PROCUREMENT</t>
  </si>
  <si>
    <t>TENDER VALUES</t>
  </si>
  <si>
    <t>Monitoring Time Based fees Total Excl VAT</t>
  </si>
  <si>
    <t>Time based Fees Monitoring &amp; Other Excl VAT</t>
  </si>
  <si>
    <t>FEES (a) INCEPTION, DESIGN &amp; TENDER STAGES.</t>
  </si>
  <si>
    <t>FEES (b) CONSTRUCTION AND CLOSE-OUT</t>
  </si>
  <si>
    <t>TOTAL FEES FOR INCEPTION, DESIGN &amp; TENDER STAGE (a)</t>
  </si>
  <si>
    <t>TOTAL FOR CONSTRUCTION AND CLOSE-OUT STAGE (b)</t>
  </si>
  <si>
    <t>TOTAL DISBURSEMENTS (d)</t>
  </si>
  <si>
    <t>TOTAL FEES (EXCL VAT)</t>
  </si>
  <si>
    <t>ADDRESS</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</si>
  <si>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</si>
  <si>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</si>
  <si>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</si>
  <si>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</si>
  <si>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</si>
  <si>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</si>
  <si>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</si>
  <si>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</si>
  <si>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</si>
  <si>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</si>
  <si>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</si>
  <si>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</si>
  <si>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Typing, duplicating, etc</t>
  </si>
  <si>
    <t>Site Staff &amp; Other charges</t>
  </si>
  <si>
    <t>VAT</t>
  </si>
  <si>
    <t>Non-Taxable</t>
  </si>
  <si>
    <t xml:space="preserve">Total   R  c   </t>
  </si>
  <si>
    <t>Previous</t>
  </si>
  <si>
    <t>Current</t>
  </si>
  <si>
    <t>Gross</t>
  </si>
  <si>
    <t>PAGE 2</t>
  </si>
  <si>
    <t>CALCULATIONS</t>
  </si>
  <si>
    <t>TOTAL VALUE OF ALL ALTERATIONS TO EXISTING FACILITIES COMPLETED NOT AFFECTED BY ANY FACTOR OTHER THAN 1.25.</t>
  </si>
  <si>
    <t>TOTAL VALUE OF  NEW WORK NOT AFFECTED BY ANY FACTORS</t>
  </si>
  <si>
    <t>VALUE OF  NEW WORK NOT AFFECTED BY ANY FACTORS</t>
  </si>
  <si>
    <t>WCS CONTRACT NO</t>
  </si>
  <si>
    <t>TO</t>
  </si>
  <si>
    <t>MECHANICAL ENGINEERING SERVICES</t>
  </si>
  <si>
    <t>CONSULTANT  REFERENCE NO:</t>
  </si>
  <si>
    <t>FROM:</t>
  </si>
  <si>
    <t>CONSULTANT REF. NO:</t>
  </si>
  <si>
    <t>PREVIOUSLY CLAIMED</t>
  </si>
  <si>
    <t>FEE FOR NEW WORK NOT AFFECTED BY ANY FACTORS</t>
  </si>
  <si>
    <t>A6089/002/9</t>
  </si>
  <si>
    <t>Paul Mashinga</t>
  </si>
  <si>
    <t>Paul.mashinga@dpw.gov.za</t>
  </si>
  <si>
    <t>012 337 2345</t>
  </si>
  <si>
    <t>082 699 3459</t>
  </si>
  <si>
    <t>SERVICE DESCRIPT -1</t>
  </si>
  <si>
    <t>John Engineer CC</t>
  </si>
  <si>
    <t>P O Box 11111, Boksburg</t>
  </si>
  <si>
    <t>011 769 3456</t>
  </si>
  <si>
    <t>011 769 3011</t>
  </si>
  <si>
    <t>je@telkom.net</t>
  </si>
  <si>
    <t>23456778695</t>
  </si>
  <si>
    <t>400-45678-10</t>
  </si>
  <si>
    <t>PO STREET CODE</t>
  </si>
  <si>
    <t>OFFICE ADDRESS</t>
  </si>
  <si>
    <t>CONSULTANT OFFICE ADDRESS</t>
  </si>
  <si>
    <t>ServiceDPW567/102</t>
  </si>
  <si>
    <t>CODE</t>
  </si>
  <si>
    <t>PAGE 2 OF INVOICE</t>
  </si>
  <si>
    <t>Private Bag X65</t>
  </si>
  <si>
    <t>PRETORIA</t>
  </si>
  <si>
    <t>0001</t>
  </si>
  <si>
    <t>Public Works House</t>
  </si>
  <si>
    <t>Pretorius Street 445</t>
  </si>
  <si>
    <t>0002</t>
  </si>
  <si>
    <t>012 337 2000</t>
  </si>
  <si>
    <t>012 337 3276</t>
  </si>
  <si>
    <t>086 666 0000</t>
  </si>
  <si>
    <t>BILL OF QUANTITY BY CONSULTING ENGINEER - NO QUANTITY SURVEYOR APPOINTED (Y/N)</t>
  </si>
  <si>
    <t>Brightstar building 214, 1023 Peach Street, Boksburg</t>
  </si>
  <si>
    <t>082 344 6756</t>
  </si>
  <si>
    <t>086 610 0300</t>
  </si>
  <si>
    <t>DPW/001</t>
  </si>
  <si>
    <r>
      <t xml:space="preserve">INCEPTION, PRELIMINARY DESIGN: CONCEPT AND VIABILITY &amp; DETAIL DESIGN &amp; DOCUMENTATION AND PROCUREMENT. </t>
    </r>
    <r>
      <rPr>
        <b/>
        <i/>
        <sz val="12"/>
        <color indexed="10"/>
        <rFont val="Arial"/>
        <family val="2"/>
      </rPr>
      <t>ALL VALUES MUST INCLUDE RELEVANT PROPORTION OF P&amp;G AND CPA DURING CONSTRUCTION STAGE.</t>
    </r>
  </si>
  <si>
    <r>
      <t xml:space="preserve">CONTRACT ADMINISTRATION AND INSPECTION &amp; CLOSE-OUT. </t>
    </r>
    <r>
      <rPr>
        <b/>
        <i/>
        <sz val="12"/>
        <color indexed="10"/>
        <rFont val="Arial"/>
        <family val="2"/>
      </rPr>
      <t>ALL VALUES MUST INCLUDE RELEVANT PROPORTION OF P&amp;G AND CPA.</t>
    </r>
  </si>
  <si>
    <t>NOT REGISTERED</t>
  </si>
  <si>
    <t>ME 56789/001/6</t>
  </si>
  <si>
    <t>CONSULTING ENG.</t>
  </si>
  <si>
    <t>CONSULTING ENGINEER:</t>
  </si>
  <si>
    <t>FAX 2</t>
  </si>
  <si>
    <t>FAX 1</t>
  </si>
  <si>
    <t>FAX NO 1</t>
  </si>
  <si>
    <t>FAX-TO-EMAIL NO 2</t>
  </si>
  <si>
    <t>CONSULTING ENGINEER</t>
  </si>
  <si>
    <t xml:space="preserve">INVOICE NO: </t>
  </si>
  <si>
    <t>CONSULTANT REF. NUMBER :</t>
  </si>
  <si>
    <t>TARGETED/PREFERENTIAL PROCUREMENT (Y/N)</t>
  </si>
  <si>
    <t>ESTIMATES</t>
  </si>
  <si>
    <t/>
  </si>
  <si>
    <t>PERCENTAGE BASED FEES</t>
  </si>
  <si>
    <t>STAGE COMPLETED</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</si>
  <si>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</si>
  <si>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</si>
  <si>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</si>
  <si>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</si>
  <si>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</si>
  <si>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FEES TIME BASED (c)</t>
  </si>
  <si>
    <r>
      <t xml:space="preserve">REPORT STAGE </t>
    </r>
    <r>
      <rPr>
        <b/>
        <sz val="10"/>
        <color indexed="10"/>
        <rFont val="Arial"/>
        <family val="2"/>
      </rPr>
      <t>(Only if specifically appointed for this stage)</t>
    </r>
  </si>
  <si>
    <t>Total Previous Payments  Received for this item</t>
  </si>
  <si>
    <t>Non-taxable Expenses Total for this invoice</t>
  </si>
  <si>
    <t>COMMENTS</t>
  </si>
  <si>
    <t>NAME: __________________________________________</t>
  </si>
  <si>
    <t>Rate (R)</t>
  </si>
  <si>
    <t>Approved rate (R)</t>
  </si>
  <si>
    <t>Tariff (R)</t>
  </si>
  <si>
    <t>PERCENTAGE OF STAGE COMPLETED</t>
  </si>
  <si>
    <t>APPORTIONMENT OF THE DESIGN STAGE</t>
  </si>
  <si>
    <t xml:space="preserve">Stage </t>
  </si>
  <si>
    <t>Description</t>
  </si>
  <si>
    <t>Apportionment</t>
  </si>
  <si>
    <t>Progress</t>
  </si>
  <si>
    <t>Factor</t>
  </si>
  <si>
    <t>Stage 1</t>
  </si>
  <si>
    <t>Inception</t>
  </si>
  <si>
    <t>Stage 2</t>
  </si>
  <si>
    <t>Preliminary Design: Concept and Viability</t>
  </si>
  <si>
    <t>Stage 3</t>
  </si>
  <si>
    <t>Detail Design &amp; Documentation and Procurement</t>
  </si>
  <si>
    <t>Contract Administration and Inspection</t>
  </si>
  <si>
    <t>Close-Out</t>
  </si>
  <si>
    <t>VAT  NO:</t>
  </si>
  <si>
    <t>LESS PENALTY</t>
  </si>
  <si>
    <t>PENALTY APPLIED</t>
  </si>
  <si>
    <t>YES</t>
  </si>
  <si>
    <t>___________________________</t>
  </si>
  <si>
    <t>TARGETED/PREFERENTIAL PROCUREMENT (Only on Engineering project) (Y/N)</t>
  </si>
  <si>
    <t>N/A for INCEPTION, CONTRACT ADMINISTRATION &amp; CLOSE-OUT STAGE</t>
  </si>
  <si>
    <t xml:space="preserve">Input the dates in the following format: "ddmmmyy" (13sep11). </t>
  </si>
  <si>
    <t>For any information, clarification or assistance please phone Ms Magda van Es at 012 452 0446 or 082 887 1705 - E-mail magda@virtualconsulting.co.za or Charles Beaurain @ 0823907612/0125676957</t>
  </si>
  <si>
    <t>XYZ</t>
  </si>
  <si>
    <t>MULTIDISCIPLINARY PROJECT</t>
  </si>
  <si>
    <t>MECHANICAL MULTIDISCIPLINARY PROJECT</t>
  </si>
  <si>
    <t>Engineers deal with work contained in two main types of projects: Engineering and Multi-disciplinary.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Multi-disciplinary projects.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</si>
  <si>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</si>
  <si>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</si>
  <si>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</si>
  <si>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</si>
  <si>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</si>
  <si>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</si>
  <si>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</si>
  <si>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</si>
  <si>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</si>
  <si>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</si>
  <si>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</si>
  <si>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</si>
  <si>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</si>
  <si>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</si>
  <si>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ESTIMATED ENGINEERING FEES</t>
  </si>
  <si>
    <t>SCHEDULE W: SUBSISTENCE &amp; TRAVELLING EXPENSES</t>
  </si>
  <si>
    <t>(Import information from Trip Sheet Form A5)</t>
  </si>
  <si>
    <t>Claim No</t>
  </si>
  <si>
    <t>WCS NO:</t>
  </si>
  <si>
    <t>1. Travelling Time</t>
  </si>
  <si>
    <t>A. By private car</t>
  </si>
  <si>
    <t>Trip No</t>
  </si>
  <si>
    <t>Hours claimed*</t>
  </si>
  <si>
    <t>Cumulative Travelling Time claim Excl. VAT</t>
  </si>
  <si>
    <t>Previously claimed</t>
  </si>
  <si>
    <t>B. **By Airways - Including time travelled by own or hired car or shuttle. Attach all air ticket receipts and other relevant documents</t>
  </si>
  <si>
    <t>OUTWARD JOURNEY</t>
  </si>
  <si>
    <t>RETURN JOURNEY</t>
  </si>
  <si>
    <t>Travelling time (hrs.)</t>
  </si>
  <si>
    <t>Trip No.</t>
  </si>
  <si>
    <t>First destination</t>
  </si>
  <si>
    <t>Second Destination</t>
  </si>
  <si>
    <t>Arrival date &amp; time at second destination</t>
  </si>
  <si>
    <t>Date &amp; Time</t>
  </si>
  <si>
    <t>Depart from</t>
  </si>
  <si>
    <t>Home</t>
  </si>
  <si>
    <t>OR Tambo</t>
  </si>
  <si>
    <t>CPT RM</t>
  </si>
  <si>
    <t>CPT Airport</t>
  </si>
  <si>
    <t>Cumulative Travelling Time for air travel claim Excl. VAT</t>
  </si>
  <si>
    <t>Cumulative Total Travelling Time Excl. VAT</t>
  </si>
  <si>
    <t>Total Previously claimed</t>
  </si>
  <si>
    <t>Total this claim</t>
  </si>
  <si>
    <t>Toyota</t>
  </si>
  <si>
    <t>From</t>
  </si>
  <si>
    <t>Destination</t>
  </si>
  <si>
    <t>Parking Charges</t>
  </si>
  <si>
    <t>Toll Gates</t>
  </si>
  <si>
    <t>Rate/km ( R)</t>
  </si>
  <si>
    <t>Cumulative Motor Vehicle Expenses Excl. VAT</t>
  </si>
  <si>
    <t>3. Subsistence Charges [See your letter of appointment. Use either Table 4 or Table 5, not both]</t>
  </si>
  <si>
    <t>City / Town</t>
  </si>
  <si>
    <t xml:space="preserve">Total Hours </t>
  </si>
  <si>
    <t>Cumulative Subsistence Charges  Excl. VAT</t>
  </si>
  <si>
    <t>4. Other Transport/Air/Bus/Hired vehicle/other</t>
  </si>
  <si>
    <t>Service Provider</t>
  </si>
  <si>
    <t>Flight No Outward</t>
  </si>
  <si>
    <t>Flight No Return</t>
  </si>
  <si>
    <t>Cumulative Public Transport  Excl. VAT</t>
  </si>
  <si>
    <t>Cumulative Travelling &amp; Other Transport Total Excl. VAT</t>
  </si>
  <si>
    <t>** Air travel: travel time on ticket ± 1.5 hours allowed</t>
  </si>
  <si>
    <t>over and above flight travel time.</t>
  </si>
  <si>
    <t>(± 1 hour booking in and  ± 0.5 hour collecting Luggage)</t>
  </si>
  <si>
    <r>
      <rPr>
        <b/>
        <sz val="11"/>
        <rFont val="Arial"/>
        <family val="2"/>
      </rPr>
      <t>3. Construction Monitoring</t>
    </r>
    <r>
      <rPr>
        <b/>
        <sz val="11"/>
        <color indexed="12"/>
        <rFont val="Arial"/>
        <family val="2"/>
      </rPr>
      <t xml:space="preserve"> </t>
    </r>
    <r>
      <rPr>
        <b/>
        <sz val="11"/>
        <color rgb="FFFF0000"/>
        <rFont val="Arial"/>
        <family val="2"/>
      </rPr>
      <t>(Only if specifically appointed as such)</t>
    </r>
  </si>
  <si>
    <t>Rate</t>
  </si>
  <si>
    <t>Cumulative Typing Total</t>
  </si>
  <si>
    <t>Description of Document</t>
  </si>
  <si>
    <t>Cumulative Duplicating Total</t>
  </si>
  <si>
    <t>Cumulative Covers &amp; Binders Total</t>
  </si>
  <si>
    <t>Cumulative Printing Total</t>
  </si>
  <si>
    <t>Cumulative Typing Duplicating &amp; Printing costs Excl VAT</t>
  </si>
  <si>
    <t>Approved Hours</t>
  </si>
  <si>
    <t>Cumulative Part Time Supervision Excl VAT</t>
  </si>
  <si>
    <t>Approved Remuneration</t>
  </si>
  <si>
    <t>Cumulative Full Time Supervision Excl VAT</t>
  </si>
  <si>
    <t>Cumulative Travelling expenses</t>
  </si>
  <si>
    <t>Cumulative Site Staff Charges Excl VAT</t>
  </si>
  <si>
    <t>D: Survey, Soil Tests and Other Charges</t>
  </si>
  <si>
    <t>Cumulative Survey, Soil Tests and Other Charges Excl VAT</t>
  </si>
  <si>
    <t>Cumulative Site Staff, Soil Tests  &amp; Other Charges Excl VAT</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</si>
  <si>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</si>
  <si>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</si>
  <si>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</si>
  <si>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</si>
  <si>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</si>
  <si>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</si>
  <si>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</si>
  <si>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</si>
  <si>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</si>
  <si>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</si>
  <si>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Cons.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</si>
  <si>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</si>
  <si>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</si>
  <si>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</si>
  <si>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</si>
  <si>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</si>
  <si>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</si>
  <si>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</si>
  <si>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</si>
  <si>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</si>
  <si>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</si>
  <si>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</si>
  <si>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</si>
  <si>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</si>
  <si>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</si>
  <si>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</si>
  <si>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</si>
  <si>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</si>
  <si>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</si>
  <si>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</si>
  <si>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</si>
  <si>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</si>
  <si>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</si>
  <si>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</si>
  <si>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</si>
  <si>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</si>
  <si>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</si>
  <si>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</si>
  <si>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</si>
  <si>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</si>
  <si>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</si>
  <si>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</si>
  <si>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</si>
  <si>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</si>
  <si>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</si>
  <si>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</si>
  <si>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</si>
  <si>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</si>
  <si>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</si>
  <si>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</si>
  <si>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</si>
  <si>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</si>
  <si>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</si>
  <si>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</si>
  <si>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</si>
  <si>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</si>
  <si>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</si>
  <si>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</si>
  <si>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</si>
  <si>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</si>
  <si>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</si>
  <si>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</si>
  <si>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</si>
  <si>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</si>
  <si>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</si>
  <si>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</si>
  <si>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</si>
  <si>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</si>
  <si>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</si>
  <si>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</si>
  <si>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</si>
  <si>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</si>
  <si>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</si>
  <si>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</si>
  <si>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</si>
  <si>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</si>
  <si>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</si>
  <si>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</si>
  <si>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</si>
  <si>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</si>
  <si>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</si>
  <si>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</si>
  <si>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</si>
  <si>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</si>
  <si>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</si>
  <si>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</si>
  <si>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</si>
  <si>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</si>
  <si>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Total Travelling Time (a) + (b) + (c) + (d)</t>
  </si>
  <si>
    <t>Days</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</si>
  <si>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</si>
  <si>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</si>
  <si>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</si>
  <si>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</si>
  <si>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</si>
  <si>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</si>
  <si>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</si>
  <si>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</si>
  <si>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</si>
  <si>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</si>
  <si>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</si>
  <si>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</si>
  <si>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</si>
  <si>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</si>
  <si>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</si>
  <si>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</si>
  <si>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</si>
  <si>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</si>
  <si>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</si>
  <si>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</si>
  <si>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</si>
  <si>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</si>
  <si>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</si>
  <si>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</si>
  <si>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</si>
  <si>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</si>
  <si>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</si>
  <si>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</si>
  <si>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</si>
  <si>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</si>
  <si>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</si>
  <si>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</si>
  <si>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</si>
  <si>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</si>
  <si>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</si>
  <si>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</si>
  <si>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</si>
  <si>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</si>
  <si>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</si>
  <si>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</si>
  <si>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</si>
  <si>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</si>
  <si>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</si>
  <si>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</si>
  <si>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</si>
  <si>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</si>
  <si>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</si>
  <si>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</si>
  <si>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</si>
  <si>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</si>
  <si>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</si>
  <si>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</si>
  <si>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</si>
  <si>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</si>
  <si>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</si>
  <si>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</si>
  <si>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</si>
  <si>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</si>
  <si>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</si>
  <si>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</si>
  <si>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</si>
  <si>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</si>
  <si>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</si>
  <si>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</si>
  <si>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</si>
  <si>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</si>
  <si>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</si>
  <si>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</si>
  <si>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</si>
  <si>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</si>
  <si>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</si>
  <si>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</si>
  <si>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PLEASE READ THE NOTES (1st SHEET) BEFORE STARTING TO POPULATE THE SHEETS. COMPLETE ALL YELLOW CELLS PLEASE !!!</t>
  </si>
  <si>
    <r>
      <rPr>
        <b/>
        <sz val="11"/>
        <rFont val="Arial"/>
        <family val="2"/>
      </rPr>
      <t>1. AGENT OF THE CLIENT</t>
    </r>
    <r>
      <rPr>
        <b/>
        <sz val="11"/>
        <color indexed="12"/>
        <rFont val="Arial"/>
        <family val="2"/>
      </rPr>
      <t xml:space="preserve"> </t>
    </r>
    <r>
      <rPr>
        <b/>
        <sz val="11"/>
        <color rgb="FFFF0000"/>
        <rFont val="Arial"/>
        <family val="2"/>
      </rPr>
      <t>(Only if specifically appointed as such)</t>
    </r>
  </si>
  <si>
    <t>NOTE: - ALL ITEMS MUST EXCLUDE VAT</t>
  </si>
  <si>
    <r>
      <t xml:space="preserve">2. Report stage </t>
    </r>
    <r>
      <rPr>
        <b/>
        <sz val="11"/>
        <color rgb="FFFF0000"/>
        <rFont val="Arial"/>
        <family val="2"/>
      </rPr>
      <t>(Only if specifically appointed as such)</t>
    </r>
  </si>
  <si>
    <t>4. Other Time Based Fees</t>
  </si>
  <si>
    <t>CLAIM NO.</t>
  </si>
  <si>
    <t xml:space="preserve">Cumulative Non Taxable Expenses </t>
  </si>
  <si>
    <t>CLAIM NO:</t>
  </si>
  <si>
    <t>City/Town/Centre</t>
  </si>
  <si>
    <t>SURVEY, SOIL TESTS AND OTHER CHARGES</t>
  </si>
  <si>
    <t>Subsistance, Travelling, transport, etc</t>
  </si>
  <si>
    <t>Penalties Applied</t>
  </si>
  <si>
    <t>Less Penalties Applied</t>
  </si>
  <si>
    <t>SUBSISTENCE &amp; TRAVELLING CHARGES</t>
  </si>
  <si>
    <t>Subsistence &amp; Travelling charges etc</t>
  </si>
  <si>
    <t>SITE STAFF CHARGES</t>
  </si>
  <si>
    <t>NO</t>
  </si>
  <si>
    <t>CLAIM NO</t>
  </si>
  <si>
    <t>PREVIOUS CLAIMS</t>
  </si>
  <si>
    <t>PRELIMINARY DESIGN: CONCEPT &amp; VIABILITY</t>
  </si>
  <si>
    <t>Portion claimed %</t>
  </si>
  <si>
    <t>SCALE_ME</t>
  </si>
  <si>
    <t>SCALE_MB</t>
  </si>
  <si>
    <t>2013 SCALES</t>
  </si>
  <si>
    <t>MULTI-DISCIPLINARY PROJECT</t>
  </si>
  <si>
    <t xml:space="preserve">Version 1.1  2014-07 </t>
  </si>
  <si>
    <t>Fee in accordance with the National Department of Public Works Scope of Engineering Services and Tariff of Fees for Persons Registered in terms of the Engineering Profession Act, 2000 (Act No. 46 of 2000) dated 1 March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</si>
</sst>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R&quot;\ #,##0;[Red]&quot;R&quot;\ \-#,##0"/>
    <numFmt numFmtId="44" formatCode="_ &quot;R&quot;\ * #,##0.00_ ;_ &quot;R&quot;\ * \-#,##0.00_ ;_ &quot;R&quot;\ * &quot;-&quot;??_ ;_ @_ "/>
    <numFmt numFmtId="43" formatCode="_ * #,##0.00_ ;_ * \-#,##0.00_ ;_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1C09]dd\ mmmm\ yyyy;@"/>
    <numFmt numFmtId="172" formatCode="&quot;R&quot;\ #,##0"/>
    <numFmt numFmtId="173" formatCode="General_)"/>
    <numFmt numFmtId="174" formatCode="dd\,mmmm\,yy"/>
    <numFmt numFmtId="175" formatCode="dd\ mmmm\ yyyy"/>
    <numFmt numFmtId="176" formatCode="#\ ###\ ##0.00;\(#\ ###\ ##0.00\);\ \ \-\ \ "/>
    <numFmt numFmtId="177" formatCode="000000"/>
    <numFmt numFmtId="178" formatCode="0000"/>
    <numFmt numFmtId="179" formatCode="dd\-mmm\-yyyy"/>
    <numFmt numFmtId="180" formatCode="dd\ mmm\ yyyy"/>
    <numFmt numFmtId="181" formatCode="00"/>
    <numFmt numFmtId="182" formatCode="0.000"/>
    <numFmt numFmtId="183" formatCode="dd\-mmm\-yy\ hh:mm"/>
    <numFmt numFmtId="184" formatCode="dd\-mmm\-yy_)"/>
    <numFmt numFmtId="185" formatCode="000"/>
    <numFmt numFmtId="186" formatCode="0.0"/>
    <numFmt numFmtId="187" formatCode="[$R-1C09]\ #,##0.00"/>
  </numFmts>
  <fonts count="121"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sz val="8"/>
      <name val="Courier"/>
      <family val="3"/>
    </font>
    <font>
      <b/>
      <sz val="11"/>
      <color indexed="12"/>
      <name val="Arial"/>
      <family val="2"/>
    </font>
    <font>
      <b/>
      <sz val="11"/>
      <color indexed="17"/>
      <name val="Arial"/>
      <family val="2"/>
    </font>
    <font>
      <b/>
      <sz val="18"/>
      <color indexed="10"/>
      <name val="Arial"/>
      <family val="2"/>
    </font>
    <font>
      <b/>
      <sz val="12"/>
      <color indexed="17"/>
      <name val="Arial"/>
      <family val="2"/>
    </font>
    <font>
      <b/>
      <u/>
      <sz val="11"/>
      <name val="Arial"/>
      <family val="2"/>
    </font>
    <font>
      <i/>
      <sz val="12"/>
      <name val="Arial"/>
      <family val="2"/>
    </font>
    <font>
      <b/>
      <sz val="11"/>
      <color indexed="15"/>
      <name val="Arial"/>
      <family val="2"/>
    </font>
    <font>
      <b/>
      <u/>
      <sz val="12"/>
      <name val="Arial"/>
      <family val="2"/>
    </font>
    <font>
      <i/>
      <sz val="10"/>
      <name val="Arial"/>
      <family val="2"/>
    </font>
    <font>
      <b/>
      <i/>
      <sz val="10"/>
      <name val="Arial"/>
      <family val="2"/>
    </font>
    <font>
      <i/>
      <sz val="11"/>
      <color indexed="8"/>
      <name val="Arial"/>
      <family val="2"/>
    </font>
    <font>
      <b/>
      <u/>
      <sz val="14"/>
      <color indexed="12"/>
      <name val="Arial"/>
      <family val="2"/>
    </font>
    <font>
      <sz val="9"/>
      <name val="Arial"/>
      <family val="2"/>
    </font>
    <font>
      <b/>
      <i/>
      <sz val="12"/>
      <color indexed="12"/>
      <name val="Arial"/>
      <family val="2"/>
    </font>
    <font>
      <sz val="10"/>
      <color indexed="10"/>
      <name val="Arial"/>
      <family val="2"/>
    </font>
    <font>
      <b/>
      <u/>
      <sz val="12"/>
      <color indexed="10"/>
      <name val="Arial"/>
      <family val="2"/>
    </font>
    <font>
      <b/>
      <sz val="12"/>
      <color indexed="12"/>
      <name val="Arial"/>
      <family val="2"/>
    </font>
    <font>
      <sz val="11"/>
      <color indexed="10"/>
      <name val="Arial"/>
      <family val="2"/>
    </font>
    <font>
      <b/>
      <i/>
      <sz val="11"/>
      <color indexed="12"/>
      <name val="Arial"/>
      <family val="2"/>
    </font>
    <font>
      <b/>
      <sz val="22"/>
      <color indexed="12"/>
      <name val="Arial"/>
      <family val="2"/>
    </font>
    <font>
      <sz val="12"/>
      <color indexed="10"/>
      <name val="Arial"/>
      <family val="2"/>
    </font>
    <font>
      <b/>
      <sz val="10"/>
      <color indexed="81"/>
      <name val="Tahoma"/>
      <family val="2"/>
    </font>
    <font>
      <sz val="10"/>
      <color indexed="81"/>
      <name val="Tahoma"/>
      <family val="2"/>
    </font>
    <font>
      <sz val="9"/>
      <color indexed="81"/>
      <name val="Tahoma"/>
      <family val="2"/>
    </font>
    <font>
      <b/>
      <sz val="10"/>
      <color indexed="17"/>
      <name val="Arial"/>
      <family val="2"/>
    </font>
    <font>
      <b/>
      <sz val="14"/>
      <color indexed="12"/>
      <name val="Arial"/>
      <family val="2"/>
    </font>
    <font>
      <b/>
      <sz val="22"/>
      <color indexed="17"/>
      <name val="Arial"/>
      <family val="2"/>
    </font>
    <font>
      <b/>
      <sz val="22"/>
      <color indexed="57"/>
      <name val="Arial"/>
      <family val="2"/>
    </font>
    <font>
      <b/>
      <sz val="16"/>
      <color indexed="16"/>
      <name val="Arial"/>
      <family val="2"/>
    </font>
    <font>
      <sz val="12"/>
      <color indexed="17"/>
      <name val="Arial"/>
      <family val="2"/>
    </font>
    <font>
      <sz val="12"/>
      <color indexed="9"/>
      <name val="Courier"/>
      <family val="3"/>
    </font>
    <font>
      <sz val="16"/>
      <color indexed="10"/>
      <name val="Arial"/>
      <family val="2"/>
    </font>
    <font>
      <u/>
      <sz val="12"/>
      <name val="Arial"/>
      <family val="2"/>
    </font>
    <font>
      <sz val="12"/>
      <color indexed="8"/>
      <name val="Arial"/>
      <family val="2"/>
    </font>
    <font>
      <b/>
      <i/>
      <sz val="10"/>
      <color indexed="8"/>
      <name val="Arial"/>
      <family val="2"/>
    </font>
    <font>
      <sz val="9"/>
      <color indexed="8"/>
      <name val="Arial"/>
      <family val="2"/>
    </font>
    <font>
      <i/>
      <sz val="10"/>
      <color indexed="8"/>
      <name val="Arial"/>
      <family val="2"/>
    </font>
    <font>
      <b/>
      <sz val="14"/>
      <color indexed="8"/>
      <name val="Arial"/>
      <family val="2"/>
    </font>
    <font>
      <u/>
      <sz val="12"/>
      <color indexed="10"/>
      <name val="Arial"/>
      <family val="2"/>
    </font>
    <font>
      <b/>
      <u/>
      <sz val="18"/>
      <name val="Arial"/>
      <family val="2"/>
    </font>
    <font>
      <b/>
      <u/>
      <sz val="16"/>
      <name val="Arial"/>
      <family val="2"/>
    </font>
    <font>
      <b/>
      <sz val="8"/>
      <color indexed="8"/>
      <name val="Arial"/>
      <family val="2"/>
    </font>
    <font>
      <sz val="8"/>
      <color indexed="8"/>
      <name val="Arial"/>
      <family val="2"/>
    </font>
    <font>
      <b/>
      <sz val="9"/>
      <color indexed="8"/>
      <name val="Arial"/>
      <family val="2"/>
    </font>
    <font>
      <sz val="16"/>
      <name val="Arial"/>
      <family val="2"/>
    </font>
    <font>
      <b/>
      <sz val="11"/>
      <color indexed="50"/>
      <name val="Arial"/>
      <family val="2"/>
    </font>
    <font>
      <b/>
      <sz val="11"/>
      <color indexed="52"/>
      <name val="Arial"/>
      <family val="2"/>
    </font>
    <font>
      <sz val="12"/>
      <color indexed="16"/>
      <name val="Arial"/>
      <family val="2"/>
    </font>
    <font>
      <sz val="14"/>
      <color indexed="12"/>
      <name val="Arial"/>
      <family val="2"/>
    </font>
    <font>
      <sz val="11"/>
      <color indexed="50"/>
      <name val="Arial"/>
      <family val="2"/>
    </font>
    <font>
      <sz val="11"/>
      <color indexed="41"/>
      <name val="Arial"/>
      <family val="2"/>
    </font>
    <font>
      <b/>
      <sz val="11"/>
      <color indexed="41"/>
      <name val="Arial"/>
      <family val="2"/>
    </font>
    <font>
      <sz val="12"/>
      <color indexed="41"/>
      <name val="Arial"/>
      <family val="2"/>
    </font>
    <font>
      <sz val="18"/>
      <name val="Arial"/>
      <family val="2"/>
    </font>
    <font>
      <b/>
      <sz val="14"/>
      <color indexed="10"/>
      <name val="Arial"/>
      <family val="2"/>
    </font>
    <font>
      <b/>
      <i/>
      <sz val="12"/>
      <color indexed="10"/>
      <name val="Arial"/>
      <family val="2"/>
    </font>
    <font>
      <b/>
      <sz val="14"/>
      <color indexed="17"/>
      <name val="Arial"/>
      <family val="2"/>
    </font>
    <font>
      <sz val="12"/>
      <color indexed="10"/>
      <name val="Tahoma"/>
      <family val="2"/>
    </font>
    <font>
      <sz val="11"/>
      <color indexed="15"/>
      <name val="Arial"/>
      <family val="2"/>
    </font>
    <font>
      <b/>
      <u/>
      <sz val="12"/>
      <color indexed="12"/>
      <name val="Arial"/>
      <family val="2"/>
    </font>
    <font>
      <sz val="8"/>
      <color indexed="10"/>
      <name val="Tahoma"/>
      <family val="2"/>
    </font>
    <font>
      <sz val="12"/>
      <name val="Courier"/>
      <family val="3"/>
    </font>
    <font>
      <b/>
      <sz val="11"/>
      <color indexed="10"/>
      <name val="Arial Narrow"/>
      <family val="2"/>
    </font>
    <font>
      <sz val="12"/>
      <color indexed="10"/>
      <name val="Courier"/>
      <family val="3"/>
    </font>
    <font>
      <b/>
      <sz val="12"/>
      <name val="Courier"/>
      <family val="3"/>
    </font>
    <font>
      <b/>
      <sz val="10"/>
      <color indexed="10"/>
      <name val="Tahoma"/>
      <family val="2"/>
    </font>
    <font>
      <b/>
      <sz val="12"/>
      <color indexed="10"/>
      <name val="Tahoma"/>
      <family val="2"/>
    </font>
    <font>
      <b/>
      <u/>
      <sz val="16"/>
      <color indexed="12"/>
      <name val="Arial"/>
      <family val="2"/>
    </font>
    <font>
      <sz val="12"/>
      <color indexed="81"/>
      <name val="Tahoma"/>
      <family val="2"/>
    </font>
    <font>
      <b/>
      <sz val="10"/>
      <color indexed="10"/>
      <name val="Arial Narrow"/>
      <family val="2"/>
    </font>
    <font>
      <sz val="11"/>
      <name val="Courier"/>
      <family val="3"/>
    </font>
    <font>
      <u/>
      <sz val="12"/>
      <color rgb="FFFF0000"/>
      <name val="Arial"/>
      <family val="2"/>
    </font>
    <font>
      <b/>
      <sz val="14"/>
      <name val="Arial"/>
      <family val="2"/>
    </font>
    <font>
      <b/>
      <sz val="12"/>
      <color rgb="FFFF0000"/>
      <name val="Arial"/>
      <family val="2"/>
    </font>
    <font>
      <sz val="12"/>
      <color rgb="FFFF0000"/>
      <name val="Arial"/>
      <family val="2"/>
    </font>
    <font>
      <sz val="10"/>
      <color rgb="FF0000FF"/>
      <name val="Arial"/>
      <family val="2"/>
    </font>
    <font>
      <b/>
      <sz val="10"/>
      <color rgb="FF000000"/>
      <name val="Arial"/>
      <family val="2"/>
    </font>
    <font>
      <b/>
      <sz val="11"/>
      <color rgb="FFFF0000"/>
      <name val="Arial"/>
      <family val="2"/>
    </font>
    <font>
      <b/>
      <sz val="10"/>
      <name val="Courier"/>
      <family val="3"/>
    </font>
    <font>
      <b/>
      <i/>
      <sz val="10"/>
      <color rgb="FFFF000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2"/>
      <color rgb="FF0000FF"/>
      <name val="Arial"/>
      <family val="2"/>
    </font>
    <font>
      <sz val="10"/>
      <color rgb="FF000000"/>
      <name val="Arial"/>
      <family val="2"/>
    </font>
  </fonts>
  <fills count="14">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darkGrid"/>
    </fill>
    <fill>
      <patternFill patternType="solid">
        <fgColor indexed="42"/>
        <bgColor indexed="64"/>
      </patternFill>
    </fill>
    <fill>
      <patternFill patternType="solid">
        <fgColor indexed="22"/>
        <bgColor indexed="64"/>
      </patternFill>
    </fill>
    <fill>
      <patternFill patternType="solid">
        <fgColor indexed="43"/>
        <bgColor indexed="9"/>
      </patternFill>
    </fill>
    <fill>
      <patternFill patternType="solid">
        <fgColor indexed="47"/>
        <bgColor indexed="64"/>
      </patternFill>
    </fill>
    <fill>
      <patternFill patternType="solid">
        <fgColor indexed="41"/>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s>
  <borders count="223">
    <border>
      <left/>
      <right/>
      <top/>
      <bottom/>
      <diagonal/>
    </border>
    <border>
      <left/>
      <right/>
      <top style="thin">
        <color indexed="64"/>
      </top>
      <bottom style="double">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style="double">
        <color indexed="64"/>
      </left>
      <right/>
      <top/>
      <bottom style="medium">
        <color indexed="64"/>
      </bottom>
      <diagonal/>
    </border>
    <border>
      <left/>
      <right/>
      <top style="thin">
        <color indexed="64"/>
      </top>
      <bottom/>
      <diagonal/>
    </border>
    <border>
      <left style="double">
        <color indexed="64"/>
      </left>
      <right/>
      <top style="thin">
        <color indexed="64"/>
      </top>
      <bottom/>
      <diagonal/>
    </border>
    <border>
      <left/>
      <right/>
      <top style="double">
        <color indexed="64"/>
      </top>
      <bottom/>
      <diagonal/>
    </border>
    <border>
      <left style="thin">
        <color indexed="64"/>
      </left>
      <right/>
      <top style="thin">
        <color indexed="64"/>
      </top>
      <bottom/>
      <diagonal/>
    </border>
    <border>
      <left style="double">
        <color indexed="64"/>
      </left>
      <right/>
      <top style="double">
        <color indexed="64"/>
      </top>
      <bottom/>
      <diagonal/>
    </border>
    <border>
      <left style="thin">
        <color indexed="64"/>
      </left>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style="medium">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style="thin">
        <color indexed="64"/>
      </right>
      <top style="dashed">
        <color indexed="64"/>
      </top>
      <bottom style="dashed">
        <color indexed="64"/>
      </bottom>
      <diagonal/>
    </border>
    <border>
      <left style="double">
        <color indexed="64"/>
      </left>
      <right/>
      <top style="double">
        <color indexed="64"/>
      </top>
      <bottom style="dashed">
        <color indexed="64"/>
      </bottom>
      <diagonal/>
    </border>
    <border>
      <left style="thin">
        <color indexed="64"/>
      </left>
      <right style="double">
        <color indexed="64"/>
      </right>
      <top/>
      <bottom style="medium">
        <color indexed="64"/>
      </bottom>
      <diagonal/>
    </border>
    <border>
      <left style="double">
        <color indexed="64"/>
      </left>
      <right/>
      <top/>
      <bottom style="dashed">
        <color indexed="64"/>
      </bottom>
      <diagonal/>
    </border>
    <border>
      <left style="double">
        <color indexed="64"/>
      </left>
      <right/>
      <top style="dotted">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top style="dotted">
        <color indexed="64"/>
      </top>
      <bottom style="dashed">
        <color indexed="64"/>
      </bottom>
      <diagonal/>
    </border>
    <border>
      <left style="double">
        <color indexed="64"/>
      </left>
      <right/>
      <top style="dashed">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style="thin">
        <color indexed="64"/>
      </left>
      <right style="thin">
        <color indexed="64"/>
      </right>
      <top style="medium">
        <color indexed="64"/>
      </top>
      <bottom style="double">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8"/>
      </left>
      <right/>
      <top/>
      <bottom style="double">
        <color indexed="64"/>
      </bottom>
      <diagonal/>
    </border>
    <border>
      <left style="thin">
        <color indexed="8"/>
      </left>
      <right/>
      <top style="thin">
        <color indexed="64"/>
      </top>
      <bottom style="double">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top style="thin">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medium">
        <color indexed="64"/>
      </top>
      <bottom style="thin">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medium">
        <color indexed="64"/>
      </bottom>
      <diagonal/>
    </border>
    <border>
      <left/>
      <right style="thin">
        <color indexed="64"/>
      </right>
      <top style="dotted">
        <color indexed="64"/>
      </top>
      <bottom/>
      <diagonal/>
    </border>
    <border>
      <left style="double">
        <color indexed="64"/>
      </left>
      <right style="thin">
        <color indexed="64"/>
      </right>
      <top style="dashed">
        <color indexed="64"/>
      </top>
      <bottom style="double">
        <color indexed="64"/>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style="medium">
        <color indexed="64"/>
      </bottom>
      <diagonal/>
    </border>
    <border>
      <left/>
      <right style="thin">
        <color indexed="8"/>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style="thin">
        <color indexed="64"/>
      </right>
      <top/>
      <bottom style="hair">
        <color indexed="64"/>
      </bottom>
      <diagonal/>
    </border>
    <border>
      <left/>
      <right/>
      <top/>
      <bottom style="hair">
        <color indexed="64"/>
      </bottom>
      <diagonal/>
    </border>
    <border>
      <left style="double">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top style="medium">
        <color indexed="64"/>
      </top>
      <bottom/>
      <diagonal/>
    </border>
    <border>
      <left/>
      <right/>
      <top style="medium">
        <color indexed="64"/>
      </top>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double">
        <color indexed="64"/>
      </top>
      <bottom/>
      <diagonal/>
    </border>
    <border>
      <left/>
      <right style="thin">
        <color indexed="64"/>
      </right>
      <top/>
      <bottom style="dashed">
        <color indexed="64"/>
      </bottom>
      <diagonal/>
    </border>
    <border>
      <left/>
      <right style="double">
        <color indexed="64"/>
      </right>
      <top style="medium">
        <color indexed="64"/>
      </top>
      <bottom/>
      <diagonal/>
    </border>
  </borders>
  <cellStyleXfs count="18">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4" fillId="0" borderId="0"/>
    <xf numFmtId="0" fontId="11" fillId="0" borderId="0"/>
    <xf numFmtId="9" fontId="1" fillId="0" borderId="0" applyFont="0" applyFill="0" applyBorder="0" applyAlignment="0" applyProtection="0"/>
    <xf numFmtId="165" fontId="2" fillId="0" borderId="1">
      <protection locked="0"/>
    </xf>
    <xf numFmtId="0" fontId="95" fillId="0" borderId="0" applyFont="0"/>
  </cellStyleXfs>
  <cellXfs count="2043">
    <xf numFmtId="0" fontId="0" fillId="0" borderId="0" xfId="0"/>
    <xf numFmtId="3" fontId="26" fillId="0" borderId="0" xfId="14" applyNumberFormat="1" applyFont="1" applyBorder="1" applyProtection="1">
      <protection locked="0"/>
    </xf>
    <xf numFmtId="0" fontId="13" fillId="0" borderId="0" xfId="0" applyFont="1"/>
    <xf numFmtId="170" fontId="15" fillId="0" borderId="2" xfId="0" applyNumberFormat="1" applyFont="1" applyFill="1" applyBorder="1" applyAlignment="1" applyProtection="1">
      <alignment horizontal="left" vertical="center"/>
      <protection hidden="1"/>
    </xf>
    <xf numFmtId="170" fontId="15" fillId="0" borderId="3" xfId="0" applyNumberFormat="1" applyFont="1" applyFill="1" applyBorder="1" applyAlignment="1" applyProtection="1">
      <alignment horizontal="right" vertical="center"/>
    </xf>
    <xf numFmtId="0" fontId="14" fillId="0" borderId="4" xfId="0" applyFont="1" applyFill="1" applyBorder="1" applyAlignment="1" applyProtection="1">
      <alignment horizontal="left" vertical="center" wrapText="1"/>
    </xf>
    <xf numFmtId="0" fontId="14" fillId="0" borderId="0" xfId="0" applyFont="1" applyBorder="1" applyAlignment="1" applyProtection="1">
      <alignment horizontal="left" vertical="center"/>
    </xf>
    <xf numFmtId="0" fontId="14" fillId="0" borderId="5" xfId="0" applyFont="1" applyBorder="1" applyAlignment="1" applyProtection="1">
      <alignment vertical="center"/>
    </xf>
    <xf numFmtId="172" fontId="15" fillId="0" borderId="6" xfId="0" applyNumberFormat="1" applyFont="1" applyBorder="1" applyAlignment="1" applyProtection="1">
      <alignment vertical="center"/>
    </xf>
    <xf numFmtId="0" fontId="14" fillId="0" borderId="0" xfId="0" applyFont="1" applyBorder="1" applyAlignment="1" applyProtection="1">
      <alignment vertical="center"/>
    </xf>
    <xf numFmtId="1" fontId="25" fillId="0" borderId="7" xfId="0" applyNumberFormat="1" applyFont="1" applyFill="1" applyBorder="1" applyAlignment="1" applyProtection="1">
      <alignment horizontal="center" vertical="center"/>
    </xf>
    <xf numFmtId="0" fontId="13" fillId="0" borderId="0" xfId="0" applyFont="1" applyAlignment="1">
      <alignment vertical="center" wrapText="1"/>
    </xf>
    <xf numFmtId="0" fontId="15" fillId="0" borderId="0" xfId="0" applyFont="1" applyBorder="1" applyAlignment="1" applyProtection="1">
      <alignment vertical="center"/>
    </xf>
    <xf numFmtId="0" fontId="14" fillId="0" borderId="8" xfId="0" applyFont="1" applyBorder="1" applyAlignment="1" applyProtection="1">
      <alignment vertical="center"/>
    </xf>
    <xf numFmtId="0" fontId="12" fillId="0" borderId="8" xfId="0" applyFont="1" applyBorder="1" applyAlignment="1">
      <alignment vertical="center"/>
    </xf>
    <xf numFmtId="0" fontId="15" fillId="0" borderId="5" xfId="0" applyFont="1" applyBorder="1" applyAlignment="1" applyProtection="1">
      <alignment vertical="center"/>
    </xf>
    <xf numFmtId="0" fontId="14" fillId="0" borderId="0" xfId="0" applyFont="1" applyFill="1" applyBorder="1" applyAlignment="1" applyProtection="1">
      <alignment vertical="center"/>
    </xf>
    <xf numFmtId="0" fontId="15" fillId="0" borderId="0" xfId="0" applyFont="1"/>
    <xf numFmtId="0" fontId="19" fillId="0" borderId="0" xfId="0" applyFont="1"/>
    <xf numFmtId="0" fontId="4" fillId="0" borderId="0" xfId="0" applyFont="1" applyBorder="1" applyAlignment="1" applyProtection="1">
      <alignment horizontal="left" vertical="center"/>
    </xf>
    <xf numFmtId="9" fontId="5" fillId="0" borderId="4"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4" fillId="0" borderId="0" xfId="15" applyFont="1" applyFill="1" applyBorder="1" applyAlignment="1" applyProtection="1">
      <alignment vertical="center"/>
    </xf>
    <xf numFmtId="0" fontId="5" fillId="0" borderId="4"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10" xfId="0" applyFont="1" applyFill="1" applyBorder="1" applyAlignment="1" applyProtection="1">
      <alignment vertical="center"/>
    </xf>
    <xf numFmtId="0" fontId="4" fillId="0" borderId="11" xfId="0" applyFont="1" applyBorder="1" applyAlignment="1" applyProtection="1">
      <alignment vertical="center"/>
    </xf>
    <xf numFmtId="0" fontId="5" fillId="0" borderId="5" xfId="0" applyFont="1" applyFill="1" applyBorder="1" applyAlignment="1" applyProtection="1">
      <alignment vertical="center"/>
    </xf>
    <xf numFmtId="9" fontId="4" fillId="0" borderId="4" xfId="0" applyNumberFormat="1"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10" xfId="0" applyFont="1" applyBorder="1" applyAlignment="1" applyProtection="1">
      <alignment vertical="center"/>
    </xf>
    <xf numFmtId="0" fontId="5" fillId="0" borderId="12" xfId="0" applyFont="1" applyFill="1" applyBorder="1" applyAlignment="1" applyProtection="1">
      <alignment vertical="center"/>
    </xf>
    <xf numFmtId="0" fontId="5" fillId="0" borderId="2" xfId="0" applyFont="1" applyFill="1" applyBorder="1" applyAlignment="1" applyProtection="1">
      <alignment vertical="center"/>
    </xf>
    <xf numFmtId="0" fontId="4" fillId="0" borderId="2" xfId="0" applyFont="1" applyFill="1" applyBorder="1" applyAlignment="1" applyProtection="1">
      <alignment horizontal="left" vertical="center"/>
    </xf>
    <xf numFmtId="0" fontId="5" fillId="0" borderId="13" xfId="0" applyFont="1" applyFill="1" applyBorder="1" applyAlignment="1" applyProtection="1">
      <alignment vertical="center"/>
    </xf>
    <xf numFmtId="0" fontId="6" fillId="0" borderId="14" xfId="0" applyFont="1" applyFill="1" applyBorder="1" applyAlignment="1" applyProtection="1">
      <alignment vertical="center"/>
    </xf>
    <xf numFmtId="0" fontId="6" fillId="0" borderId="4" xfId="0" applyFont="1" applyFill="1" applyBorder="1" applyAlignment="1" applyProtection="1">
      <alignment vertical="center"/>
    </xf>
    <xf numFmtId="0" fontId="5" fillId="0" borderId="11" xfId="0" applyFont="1" applyFill="1" applyBorder="1" applyAlignment="1" applyProtection="1">
      <alignment vertical="center"/>
    </xf>
    <xf numFmtId="0" fontId="4" fillId="0" borderId="5" xfId="0" applyFont="1" applyBorder="1" applyAlignment="1" applyProtection="1">
      <alignment vertical="center"/>
    </xf>
    <xf numFmtId="0" fontId="12" fillId="0" borderId="0" xfId="0" applyFont="1" applyBorder="1" applyAlignment="1">
      <alignment vertical="center"/>
    </xf>
    <xf numFmtId="0" fontId="12" fillId="0" borderId="0" xfId="0" applyFont="1" applyBorder="1" applyAlignment="1" applyProtection="1">
      <alignment vertical="center" wrapText="1"/>
    </xf>
    <xf numFmtId="0" fontId="12" fillId="0" borderId="0" xfId="0" applyFont="1" applyBorder="1" applyAlignment="1" applyProtection="1">
      <alignment vertical="center"/>
    </xf>
    <xf numFmtId="0" fontId="12" fillId="0" borderId="8" xfId="0" applyFont="1" applyBorder="1" applyAlignment="1" applyProtection="1">
      <alignment vertical="center"/>
    </xf>
    <xf numFmtId="0" fontId="15"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0" fontId="4" fillId="0" borderId="15" xfId="0"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10" xfId="0" applyNumberFormat="1" applyFont="1" applyFill="1" applyBorder="1" applyAlignment="1" applyProtection="1">
      <alignment vertical="center"/>
    </xf>
    <xf numFmtId="0" fontId="12" fillId="0" borderId="10" xfId="0" applyFont="1" applyBorder="1" applyAlignment="1" applyProtection="1">
      <alignment vertical="center"/>
    </xf>
    <xf numFmtId="9" fontId="4" fillId="0" borderId="0" xfId="15" applyFont="1" applyBorder="1" applyAlignment="1" applyProtection="1">
      <alignment vertical="center"/>
    </xf>
    <xf numFmtId="170" fontId="29" fillId="0" borderId="5" xfId="0" applyNumberFormat="1" applyFont="1" applyFill="1" applyBorder="1" applyAlignment="1" applyProtection="1">
      <alignment horizontal="left" vertical="center"/>
    </xf>
    <xf numFmtId="170" fontId="29" fillId="0" borderId="5" xfId="0" applyNumberFormat="1" applyFont="1" applyFill="1" applyBorder="1" applyAlignment="1" applyProtection="1">
      <alignment vertical="center"/>
    </xf>
    <xf numFmtId="170" fontId="5" fillId="0" borderId="5" xfId="0" applyNumberFormat="1" applyFont="1" applyFill="1" applyBorder="1" applyAlignment="1" applyProtection="1">
      <alignment vertical="center"/>
    </xf>
    <xf numFmtId="0" fontId="12" fillId="0" borderId="5" xfId="0" applyFont="1" applyBorder="1" applyAlignment="1" applyProtection="1">
      <alignment vertical="center"/>
    </xf>
    <xf numFmtId="169" fontId="5" fillId="0" borderId="0" xfId="0" applyNumberFormat="1" applyFont="1" applyFill="1" applyBorder="1" applyAlignment="1" applyProtection="1">
      <alignment vertical="center"/>
    </xf>
    <xf numFmtId="9" fontId="4" fillId="0" borderId="2" xfId="0" applyNumberFormat="1" applyFont="1" applyFill="1" applyBorder="1" applyAlignment="1" applyProtection="1">
      <alignment vertical="center"/>
    </xf>
    <xf numFmtId="0" fontId="5" fillId="0" borderId="2" xfId="0" applyFont="1" applyFill="1" applyBorder="1" applyAlignment="1" applyProtection="1">
      <alignment horizontal="left" vertical="center"/>
    </xf>
    <xf numFmtId="0" fontId="29" fillId="0" borderId="2" xfId="0" applyFont="1" applyFill="1" applyBorder="1" applyAlignment="1" applyProtection="1">
      <alignment vertical="center"/>
    </xf>
    <xf numFmtId="0" fontId="20" fillId="0" borderId="2" xfId="0" applyFont="1" applyFill="1" applyBorder="1" applyAlignment="1" applyProtection="1">
      <alignment vertical="center"/>
    </xf>
    <xf numFmtId="170" fontId="20" fillId="0" borderId="2" xfId="0" applyNumberFormat="1" applyFont="1" applyFill="1" applyBorder="1" applyAlignment="1" applyProtection="1">
      <alignment vertical="center"/>
    </xf>
    <xf numFmtId="0" fontId="5" fillId="0" borderId="16" xfId="0" applyFont="1" applyFill="1" applyBorder="1" applyAlignment="1" applyProtection="1">
      <alignment vertical="center"/>
    </xf>
    <xf numFmtId="167" fontId="5" fillId="0" borderId="8"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7" fontId="5" fillId="0" borderId="0" xfId="0" applyNumberFormat="1" applyFont="1" applyFill="1" applyBorder="1" applyAlignment="1" applyProtection="1">
      <alignment vertical="center"/>
    </xf>
    <xf numFmtId="0" fontId="4" fillId="0" borderId="5" xfId="0" applyFont="1" applyBorder="1" applyAlignment="1" applyProtection="1">
      <alignment horizontal="left" vertical="center"/>
    </xf>
    <xf numFmtId="0" fontId="7" fillId="0" borderId="5" xfId="0" applyFont="1" applyBorder="1" applyAlignment="1" applyProtection="1">
      <alignment horizontal="left" vertical="center"/>
    </xf>
    <xf numFmtId="0" fontId="6" fillId="0" borderId="5" xfId="0" applyFont="1" applyFill="1" applyBorder="1" applyAlignment="1" applyProtection="1">
      <alignment vertical="center"/>
    </xf>
    <xf numFmtId="167" fontId="5" fillId="0" borderId="5"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170" fontId="4" fillId="0" borderId="3" xfId="0" applyNumberFormat="1" applyFont="1" applyBorder="1" applyAlignment="1" applyProtection="1">
      <alignment vertical="center"/>
    </xf>
    <xf numFmtId="0" fontId="5" fillId="0" borderId="5" xfId="0" applyFont="1" applyFill="1" applyBorder="1" applyAlignment="1" applyProtection="1">
      <alignment horizontal="left" vertical="center"/>
    </xf>
    <xf numFmtId="0" fontId="5" fillId="0" borderId="17"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15" xfId="0" applyFont="1" applyFill="1" applyBorder="1" applyAlignment="1" applyProtection="1">
      <alignment horizontal="center" vertical="center"/>
    </xf>
    <xf numFmtId="9" fontId="5" fillId="0" borderId="15" xfId="0" applyNumberFormat="1" applyFont="1" applyFill="1" applyBorder="1" applyAlignment="1" applyProtection="1">
      <alignment vertical="center"/>
    </xf>
    <xf numFmtId="167" fontId="5" fillId="0" borderId="15"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0" xfId="0" applyNumberFormat="1"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167" fontId="5" fillId="0" borderId="10" xfId="0" applyNumberFormat="1" applyFont="1" applyFill="1" applyBorder="1" applyAlignment="1" applyProtection="1">
      <alignment vertical="center"/>
    </xf>
    <xf numFmtId="0" fontId="5" fillId="0" borderId="14" xfId="0" applyFont="1" applyFill="1" applyBorder="1" applyAlignment="1" applyProtection="1">
      <alignment vertical="center"/>
    </xf>
    <xf numFmtId="0" fontId="45" fillId="0" borderId="17" xfId="0" applyFont="1" applyFill="1" applyBorder="1" applyAlignment="1" applyProtection="1">
      <alignment vertical="center"/>
    </xf>
    <xf numFmtId="0" fontId="45" fillId="0" borderId="4" xfId="0" applyFont="1" applyFill="1" applyBorder="1" applyAlignment="1" applyProtection="1">
      <alignment vertical="center"/>
    </xf>
    <xf numFmtId="0" fontId="5" fillId="0" borderId="18" xfId="0" applyFont="1" applyFill="1" applyBorder="1" applyAlignment="1" applyProtection="1">
      <alignment vertical="center"/>
    </xf>
    <xf numFmtId="167" fontId="6" fillId="0" borderId="0" xfId="0" applyNumberFormat="1" applyFont="1" applyFill="1" applyBorder="1" applyAlignment="1" applyProtection="1">
      <alignment vertical="center"/>
    </xf>
    <xf numFmtId="0" fontId="35" fillId="0" borderId="19" xfId="0" applyFont="1" applyFill="1" applyBorder="1" applyAlignment="1" applyProtection="1">
      <alignment vertical="center"/>
    </xf>
    <xf numFmtId="0" fontId="5" fillId="0" borderId="20" xfId="0" applyFont="1" applyFill="1" applyBorder="1" applyAlignment="1" applyProtection="1">
      <alignment vertical="center"/>
    </xf>
    <xf numFmtId="0" fontId="35" fillId="0" borderId="20" xfId="0" applyFont="1" applyFill="1" applyBorder="1" applyAlignment="1" applyProtection="1">
      <alignment vertical="center"/>
    </xf>
    <xf numFmtId="0" fontId="37" fillId="0" borderId="19" xfId="0" applyFont="1" applyFill="1" applyBorder="1" applyAlignment="1" applyProtection="1">
      <alignment vertical="center"/>
    </xf>
    <xf numFmtId="0" fontId="37" fillId="0" borderId="20" xfId="0" applyFont="1" applyFill="1" applyBorder="1" applyAlignment="1" applyProtection="1">
      <alignment vertical="center"/>
    </xf>
    <xf numFmtId="0" fontId="14" fillId="2" borderId="5" xfId="0" applyFont="1" applyFill="1" applyBorder="1" applyAlignment="1" applyProtection="1">
      <alignment vertical="center"/>
    </xf>
    <xf numFmtId="0" fontId="14" fillId="0" borderId="8" xfId="0" applyFont="1" applyFill="1" applyBorder="1" applyAlignment="1" applyProtection="1">
      <alignment vertical="center"/>
    </xf>
    <xf numFmtId="170" fontId="4" fillId="0" borderId="2" xfId="0" applyNumberFormat="1" applyFont="1" applyBorder="1" applyAlignment="1" applyProtection="1">
      <alignment vertical="center"/>
      <protection hidden="1"/>
    </xf>
    <xf numFmtId="0" fontId="30" fillId="0" borderId="0" xfId="0" applyFont="1" applyBorder="1" applyAlignment="1" applyProtection="1">
      <alignment horizontal="center" vertical="center"/>
    </xf>
    <xf numFmtId="0" fontId="25" fillId="3" borderId="21" xfId="0" applyFont="1" applyFill="1" applyBorder="1" applyAlignment="1" applyProtection="1">
      <alignment horizontal="center" vertical="center"/>
      <protection locked="0"/>
    </xf>
    <xf numFmtId="0" fontId="40" fillId="0" borderId="22" xfId="0" applyFont="1" applyFill="1" applyBorder="1" applyAlignment="1" applyProtection="1">
      <alignment horizontal="center" vertical="center"/>
    </xf>
    <xf numFmtId="0" fontId="7" fillId="0" borderId="14" xfId="0" applyFont="1" applyFill="1" applyBorder="1" applyAlignment="1" applyProtection="1">
      <alignment vertical="center"/>
    </xf>
    <xf numFmtId="0" fontId="5" fillId="0" borderId="2" xfId="0" applyFont="1" applyFill="1" applyBorder="1" applyAlignment="1" applyProtection="1">
      <alignment horizontal="right" vertical="center"/>
    </xf>
    <xf numFmtId="167" fontId="5" fillId="0" borderId="2" xfId="0" applyNumberFormat="1" applyFont="1" applyFill="1" applyBorder="1" applyAlignment="1" applyProtection="1">
      <alignment horizontal="center" vertical="center"/>
    </xf>
    <xf numFmtId="0" fontId="15" fillId="0" borderId="2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2" fillId="0" borderId="15" xfId="0" applyFont="1" applyBorder="1" applyAlignment="1">
      <alignment vertical="center"/>
    </xf>
    <xf numFmtId="0" fontId="12" fillId="0" borderId="13" xfId="0" applyFont="1" applyBorder="1" applyAlignment="1">
      <alignment vertical="center"/>
    </xf>
    <xf numFmtId="0" fontId="12" fillId="0" borderId="21" xfId="0" applyFont="1" applyBorder="1" applyAlignment="1">
      <alignment vertical="center" wrapText="1"/>
    </xf>
    <xf numFmtId="0" fontId="18" fillId="3" borderId="26" xfId="0" applyFont="1" applyFill="1" applyBorder="1" applyAlignment="1" applyProtection="1">
      <alignment vertical="center"/>
      <protection locked="0"/>
    </xf>
    <xf numFmtId="0" fontId="18" fillId="3" borderId="27" xfId="0" applyFont="1" applyFill="1" applyBorder="1" applyAlignment="1" applyProtection="1">
      <alignment vertical="center"/>
      <protection locked="0"/>
    </xf>
    <xf numFmtId="0" fontId="18" fillId="3" borderId="7" xfId="0" applyFont="1" applyFill="1" applyBorder="1" applyAlignment="1" applyProtection="1">
      <alignment vertical="center"/>
      <protection locked="0"/>
    </xf>
    <xf numFmtId="0" fontId="7" fillId="0" borderId="29" xfId="0" applyFont="1" applyBorder="1" applyAlignment="1">
      <alignment horizontal="right" vertical="center"/>
    </xf>
    <xf numFmtId="0" fontId="12" fillId="0" borderId="28" xfId="0" applyFont="1" applyBorder="1" applyAlignment="1">
      <alignment vertical="center"/>
    </xf>
    <xf numFmtId="0" fontId="12" fillId="0" borderId="0"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lignment vertical="center"/>
    </xf>
    <xf numFmtId="0" fontId="7" fillId="0" borderId="0" xfId="0" applyFont="1" applyBorder="1" applyAlignment="1">
      <alignment horizontal="right" vertical="center"/>
    </xf>
    <xf numFmtId="0" fontId="18" fillId="3" borderId="16" xfId="0" applyFont="1" applyFill="1" applyBorder="1" applyAlignment="1" applyProtection="1">
      <alignment vertical="center"/>
      <protection locked="0"/>
    </xf>
    <xf numFmtId="0" fontId="18" fillId="3" borderId="31" xfId="0" applyFont="1" applyFill="1" applyBorder="1" applyAlignment="1" applyProtection="1">
      <alignment vertical="center"/>
      <protection locked="0"/>
    </xf>
    <xf numFmtId="0" fontId="18" fillId="3" borderId="32" xfId="0" applyFont="1" applyFill="1" applyBorder="1" applyAlignment="1" applyProtection="1">
      <alignment vertical="center"/>
      <protection locked="0"/>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17" xfId="0" applyFont="1" applyBorder="1" applyAlignment="1">
      <alignment horizontal="right" vertical="center"/>
    </xf>
    <xf numFmtId="0" fontId="7" fillId="0" borderId="15" xfId="0" applyFont="1" applyBorder="1" applyAlignment="1">
      <alignment horizontal="right" vertical="center"/>
    </xf>
    <xf numFmtId="0" fontId="7" fillId="0" borderId="11" xfId="0" applyFont="1" applyBorder="1" applyAlignment="1">
      <alignment horizontal="right" vertical="center"/>
    </xf>
    <xf numFmtId="1" fontId="7" fillId="0" borderId="5" xfId="0" applyNumberFormat="1" applyFont="1" applyBorder="1" applyAlignment="1">
      <alignment horizontal="left" vertical="center"/>
    </xf>
    <xf numFmtId="0" fontId="12" fillId="0" borderId="5" xfId="0" applyFont="1" applyBorder="1" applyAlignment="1">
      <alignment vertical="center"/>
    </xf>
    <xf numFmtId="0" fontId="12" fillId="0" borderId="34" xfId="0" applyFont="1" applyBorder="1" applyAlignment="1">
      <alignment vertical="center"/>
    </xf>
    <xf numFmtId="0" fontId="18" fillId="3" borderId="35" xfId="0" applyFont="1" applyFill="1" applyBorder="1" applyAlignment="1" applyProtection="1">
      <alignment vertical="center"/>
      <protection locked="0"/>
    </xf>
    <xf numFmtId="0" fontId="18" fillId="3" borderId="37" xfId="0" applyFont="1" applyFill="1" applyBorder="1" applyAlignment="1" applyProtection="1">
      <alignment vertical="center"/>
      <protection locked="0"/>
    </xf>
    <xf numFmtId="0" fontId="18" fillId="3" borderId="13" xfId="0" applyFont="1" applyFill="1" applyBorder="1" applyAlignment="1" applyProtection="1">
      <alignment vertical="center"/>
      <protection locked="0"/>
    </xf>
    <xf numFmtId="0" fontId="18" fillId="3" borderId="10" xfId="0" applyFont="1" applyFill="1" applyBorder="1" applyAlignment="1" applyProtection="1">
      <alignment vertical="center"/>
      <protection locked="0"/>
    </xf>
    <xf numFmtId="0" fontId="18" fillId="3" borderId="18" xfId="0" applyFont="1" applyFill="1" applyBorder="1" applyAlignment="1" applyProtection="1">
      <alignment vertical="center"/>
      <protection locked="0"/>
    </xf>
    <xf numFmtId="0" fontId="18" fillId="3" borderId="22" xfId="0" applyFont="1" applyFill="1" applyBorder="1" applyAlignment="1" applyProtection="1">
      <alignment vertical="center"/>
      <protection locked="0"/>
    </xf>
    <xf numFmtId="0" fontId="18" fillId="3" borderId="38" xfId="0" applyFont="1" applyFill="1" applyBorder="1" applyAlignment="1" applyProtection="1">
      <alignment vertical="center"/>
      <protection locked="0"/>
    </xf>
    <xf numFmtId="0" fontId="7" fillId="0" borderId="13" xfId="0" applyFont="1" applyBorder="1" applyAlignment="1">
      <alignment horizontal="right" vertical="center"/>
    </xf>
    <xf numFmtId="0" fontId="7" fillId="0" borderId="35" xfId="0" applyFont="1" applyBorder="1" applyAlignment="1">
      <alignment horizontal="right" vertical="center"/>
    </xf>
    <xf numFmtId="0" fontId="5" fillId="3" borderId="35" xfId="0" applyFont="1" applyFill="1" applyBorder="1" applyAlignment="1" applyProtection="1">
      <alignment vertical="center"/>
    </xf>
    <xf numFmtId="0" fontId="5" fillId="3" borderId="36" xfId="0" applyFont="1" applyFill="1" applyBorder="1" applyAlignment="1" applyProtection="1">
      <alignment vertical="center"/>
    </xf>
    <xf numFmtId="0" fontId="18" fillId="0" borderId="0" xfId="0" applyFont="1" applyBorder="1" applyAlignment="1" applyProtection="1">
      <alignment vertical="center"/>
      <protection locked="0"/>
    </xf>
    <xf numFmtId="0" fontId="12" fillId="0" borderId="4" xfId="0" applyFont="1" applyBorder="1" applyAlignment="1">
      <alignment horizontal="right" vertical="center"/>
    </xf>
    <xf numFmtId="0" fontId="12" fillId="0" borderId="11" xfId="0" applyFont="1" applyBorder="1" applyAlignment="1">
      <alignment vertical="center"/>
    </xf>
    <xf numFmtId="0" fontId="18" fillId="3" borderId="39" xfId="0" applyFont="1" applyFill="1" applyBorder="1" applyAlignment="1" applyProtection="1">
      <alignment vertical="center"/>
      <protection locked="0"/>
    </xf>
    <xf numFmtId="0" fontId="18" fillId="3" borderId="40" xfId="0" applyFont="1" applyFill="1" applyBorder="1" applyAlignment="1" applyProtection="1">
      <alignment vertical="center"/>
      <protection locked="0"/>
    </xf>
    <xf numFmtId="0" fontId="18" fillId="3" borderId="41" xfId="0" applyFont="1" applyFill="1" applyBorder="1" applyAlignment="1" applyProtection="1">
      <alignment vertical="center"/>
      <protection locked="0"/>
    </xf>
    <xf numFmtId="0" fontId="18" fillId="3" borderId="42" xfId="0" applyFont="1" applyFill="1" applyBorder="1" applyAlignment="1" applyProtection="1">
      <alignment vertical="center"/>
      <protection locked="0"/>
    </xf>
    <xf numFmtId="0" fontId="12" fillId="0" borderId="0" xfId="0" applyFont="1" applyFill="1" applyBorder="1" applyAlignment="1">
      <alignment horizontal="right" vertical="center"/>
    </xf>
    <xf numFmtId="0" fontId="50" fillId="0" borderId="0" xfId="0" applyFont="1" applyBorder="1" applyAlignment="1">
      <alignment horizontal="left" vertical="center"/>
    </xf>
    <xf numFmtId="0" fontId="49" fillId="0" borderId="4" xfId="0" applyFont="1" applyBorder="1" applyAlignment="1" applyProtection="1">
      <alignment horizontal="left" vertical="center"/>
    </xf>
    <xf numFmtId="0" fontId="12" fillId="0" borderId="0" xfId="0" applyFont="1" applyBorder="1" applyAlignment="1">
      <alignment horizontal="center" vertical="center"/>
    </xf>
    <xf numFmtId="0" fontId="12" fillId="0" borderId="17" xfId="0" applyFont="1" applyBorder="1" applyAlignment="1">
      <alignment vertical="center"/>
    </xf>
    <xf numFmtId="0" fontId="15" fillId="0" borderId="14"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wrapText="1"/>
    </xf>
    <xf numFmtId="0" fontId="12" fillId="0" borderId="47" xfId="0" applyFont="1" applyBorder="1" applyAlignment="1">
      <alignment vertical="center"/>
    </xf>
    <xf numFmtId="0" fontId="15" fillId="0" borderId="46" xfId="0" applyFont="1" applyBorder="1" applyAlignment="1">
      <alignment horizontal="left" vertical="center"/>
    </xf>
    <xf numFmtId="14" fontId="18" fillId="3" borderId="48" xfId="0" applyNumberFormat="1" applyFont="1" applyFill="1" applyBorder="1" applyAlignment="1" applyProtection="1">
      <alignment vertical="center"/>
      <protection locked="0"/>
    </xf>
    <xf numFmtId="0" fontId="18" fillId="3" borderId="49" xfId="0" applyFont="1" applyFill="1" applyBorder="1" applyAlignment="1" applyProtection="1">
      <alignment vertical="center"/>
      <protection locked="0"/>
    </xf>
    <xf numFmtId="0" fontId="18" fillId="3" borderId="50" xfId="0" applyFont="1" applyFill="1" applyBorder="1" applyAlignment="1" applyProtection="1">
      <alignment vertical="center"/>
      <protection locked="0"/>
    </xf>
    <xf numFmtId="0" fontId="15" fillId="0" borderId="9" xfId="0" applyFont="1" applyBorder="1" applyAlignment="1">
      <alignment horizontal="left" vertical="center"/>
    </xf>
    <xf numFmtId="0" fontId="12" fillId="0" borderId="4" xfId="0" applyFont="1" applyBorder="1" applyAlignment="1">
      <alignment vertical="center"/>
    </xf>
    <xf numFmtId="0" fontId="41" fillId="0" borderId="17" xfId="0" applyFont="1" applyBorder="1" applyAlignment="1" applyProtection="1">
      <alignment horizontal="left" vertical="center"/>
    </xf>
    <xf numFmtId="0" fontId="17" fillId="0" borderId="15" xfId="0" applyFont="1" applyBorder="1" applyAlignment="1" applyProtection="1">
      <alignment horizontal="center" vertical="center"/>
    </xf>
    <xf numFmtId="0" fontId="49" fillId="0" borderId="15" xfId="0" applyFont="1" applyBorder="1" applyAlignment="1" applyProtection="1">
      <alignment horizontal="left" vertical="center"/>
    </xf>
    <xf numFmtId="0" fontId="17" fillId="0" borderId="43" xfId="0" applyFont="1" applyBorder="1" applyAlignment="1" applyProtection="1">
      <alignment horizontal="center" vertical="center"/>
    </xf>
    <xf numFmtId="1" fontId="16" fillId="0" borderId="0" xfId="0" applyNumberFormat="1" applyFont="1" applyBorder="1" applyAlignment="1" applyProtection="1">
      <alignment horizontal="left" vertical="center"/>
    </xf>
    <xf numFmtId="0" fontId="43" fillId="0" borderId="21" xfId="0" applyNumberFormat="1" applyFont="1" applyFill="1" applyBorder="1" applyAlignment="1" applyProtection="1">
      <alignment horizontal="center" vertical="center"/>
    </xf>
    <xf numFmtId="0" fontId="17" fillId="0" borderId="4" xfId="0" applyFont="1" applyBorder="1" applyAlignment="1" applyProtection="1">
      <alignment vertical="center"/>
    </xf>
    <xf numFmtId="0" fontId="17" fillId="0" borderId="0" xfId="0" applyFont="1" applyBorder="1" applyAlignment="1" applyProtection="1">
      <alignment vertical="center"/>
    </xf>
    <xf numFmtId="0" fontId="12" fillId="0" borderId="0" xfId="0" applyFont="1" applyFill="1" applyBorder="1" applyAlignment="1" applyProtection="1">
      <alignment vertical="center"/>
    </xf>
    <xf numFmtId="49" fontId="12" fillId="0" borderId="8" xfId="0" applyNumberFormat="1" applyFont="1" applyBorder="1" applyAlignment="1" applyProtection="1">
      <alignment vertical="center"/>
    </xf>
    <xf numFmtId="0" fontId="7" fillId="0" borderId="53"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49" fontId="7" fillId="0" borderId="50"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wrapText="1"/>
    </xf>
    <xf numFmtId="49" fontId="7" fillId="0" borderId="51" xfId="0" applyNumberFormat="1" applyFont="1" applyBorder="1" applyAlignment="1" applyProtection="1">
      <alignment horizontal="center" vertical="center"/>
    </xf>
    <xf numFmtId="49" fontId="7" fillId="0" borderId="50" xfId="0" applyNumberFormat="1" applyFont="1" applyBorder="1" applyAlignment="1" applyProtection="1">
      <alignment horizontal="center" vertical="center"/>
    </xf>
    <xf numFmtId="0" fontId="12" fillId="0" borderId="56" xfId="0" applyFont="1" applyBorder="1" applyAlignment="1" applyProtection="1">
      <alignment vertical="center"/>
    </xf>
    <xf numFmtId="49" fontId="7" fillId="0" borderId="53" xfId="0" applyNumberFormat="1" applyFont="1" applyBorder="1" applyAlignment="1" applyProtection="1">
      <alignmen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4" fillId="0" borderId="0" xfId="0" applyFont="1" applyBorder="1" applyAlignment="1">
      <alignment vertical="center"/>
    </xf>
    <xf numFmtId="0" fontId="14" fillId="0" borderId="8" xfId="0" applyFont="1" applyBorder="1" applyAlignment="1">
      <alignment vertical="center"/>
    </xf>
    <xf numFmtId="0" fontId="14" fillId="0" borderId="4" xfId="0" applyFont="1" applyBorder="1" applyAlignment="1">
      <alignment vertical="center"/>
    </xf>
    <xf numFmtId="0" fontId="14" fillId="0" borderId="0" xfId="0" applyFont="1" applyBorder="1" applyAlignment="1">
      <alignment horizontal="right" vertical="center"/>
    </xf>
    <xf numFmtId="1" fontId="7" fillId="0" borderId="0" xfId="0" applyNumberFormat="1"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left" vertical="center"/>
    </xf>
    <xf numFmtId="14" fontId="14" fillId="3" borderId="21" xfId="0" applyNumberFormat="1" applyFont="1" applyFill="1" applyBorder="1" applyAlignment="1" applyProtection="1">
      <alignment vertical="center"/>
      <protection locked="0"/>
    </xf>
    <xf numFmtId="0" fontId="15" fillId="0" borderId="0" xfId="0" applyFont="1" applyBorder="1" applyAlignment="1">
      <alignment horizontal="right" vertical="center"/>
    </xf>
    <xf numFmtId="0" fontId="14" fillId="3" borderId="21" xfId="0" applyFont="1" applyFill="1" applyBorder="1" applyAlignment="1" applyProtection="1">
      <alignment vertical="center"/>
      <protection locked="0"/>
    </xf>
    <xf numFmtId="0" fontId="14" fillId="0" borderId="11" xfId="0" applyFont="1" applyBorder="1" applyAlignment="1">
      <alignment vertical="center"/>
    </xf>
    <xf numFmtId="0" fontId="14" fillId="0" borderId="5" xfId="0" applyFont="1" applyBorder="1" applyAlignment="1">
      <alignment vertical="center"/>
    </xf>
    <xf numFmtId="0" fontId="14" fillId="0" borderId="34" xfId="0" applyFont="1" applyBorder="1" applyAlignment="1">
      <alignment vertical="center"/>
    </xf>
    <xf numFmtId="0" fontId="14" fillId="0" borderId="28" xfId="0" applyFont="1" applyBorder="1" applyAlignment="1">
      <alignment vertical="center"/>
    </xf>
    <xf numFmtId="14" fontId="19" fillId="3" borderId="48" xfId="0" applyNumberFormat="1" applyFont="1" applyFill="1" applyBorder="1" applyAlignment="1" applyProtection="1">
      <alignment vertical="center"/>
      <protection locked="0"/>
    </xf>
    <xf numFmtId="0" fontId="19" fillId="3" borderId="39" xfId="0" applyFont="1" applyFill="1" applyBorder="1" applyAlignment="1" applyProtection="1">
      <alignment vertical="center"/>
      <protection locked="0"/>
    </xf>
    <xf numFmtId="0" fontId="19" fillId="3" borderId="26" xfId="0" applyFont="1" applyFill="1" applyBorder="1" applyAlignment="1" applyProtection="1">
      <alignment vertical="center"/>
      <protection locked="0"/>
    </xf>
    <xf numFmtId="14" fontId="19" fillId="3" borderId="49" xfId="0" applyNumberFormat="1" applyFont="1" applyFill="1" applyBorder="1" applyAlignment="1" applyProtection="1">
      <alignment vertical="center"/>
      <protection locked="0"/>
    </xf>
    <xf numFmtId="0" fontId="19" fillId="3" borderId="31" xfId="0" applyFont="1" applyFill="1" applyBorder="1" applyAlignment="1" applyProtection="1">
      <alignment vertical="center"/>
      <protection locked="0"/>
    </xf>
    <xf numFmtId="0" fontId="19" fillId="3" borderId="27" xfId="0" applyFont="1" applyFill="1" applyBorder="1" applyAlignment="1" applyProtection="1">
      <alignment vertical="center"/>
      <protection locked="0"/>
    </xf>
    <xf numFmtId="0" fontId="19" fillId="3" borderId="49" xfId="0" applyFont="1" applyFill="1" applyBorder="1" applyAlignment="1" applyProtection="1">
      <alignment vertical="center"/>
      <protection locked="0"/>
    </xf>
    <xf numFmtId="0" fontId="15" fillId="0" borderId="14" xfId="0" applyFont="1" applyBorder="1" applyAlignment="1">
      <alignment horizontal="right" vertical="center"/>
    </xf>
    <xf numFmtId="0" fontId="15" fillId="0" borderId="13" xfId="0" applyFont="1" applyBorder="1" applyAlignment="1">
      <alignment horizontal="right" vertical="center"/>
    </xf>
    <xf numFmtId="0" fontId="34" fillId="0" borderId="46" xfId="0" applyFont="1" applyFill="1" applyBorder="1" applyAlignment="1">
      <alignment vertical="center"/>
    </xf>
    <xf numFmtId="14" fontId="18" fillId="3" borderId="49" xfId="0" applyNumberFormat="1" applyFont="1" applyFill="1" applyBorder="1" applyAlignment="1" applyProtection="1">
      <alignment vertical="center"/>
      <protection locked="0"/>
    </xf>
    <xf numFmtId="0" fontId="18" fillId="3" borderId="57" xfId="0" applyFont="1" applyFill="1" applyBorder="1" applyAlignment="1" applyProtection="1">
      <alignment vertical="center"/>
      <protection locked="0"/>
    </xf>
    <xf numFmtId="0" fontId="18" fillId="3" borderId="58" xfId="0" applyFont="1" applyFill="1" applyBorder="1" applyAlignment="1" applyProtection="1">
      <alignment vertical="center"/>
      <protection locked="0"/>
    </xf>
    <xf numFmtId="0" fontId="18" fillId="3" borderId="59" xfId="0" applyFont="1" applyFill="1" applyBorder="1" applyAlignment="1" applyProtection="1">
      <alignment vertical="center"/>
      <protection locked="0"/>
    </xf>
    <xf numFmtId="0" fontId="18" fillId="3" borderId="60" xfId="0" applyFont="1" applyFill="1" applyBorder="1" applyAlignment="1" applyProtection="1">
      <alignment vertical="center"/>
      <protection locked="0"/>
    </xf>
    <xf numFmtId="0" fontId="7" fillId="0" borderId="14" xfId="0" applyFont="1" applyBorder="1" applyAlignment="1">
      <alignment horizontal="right" vertical="center"/>
    </xf>
    <xf numFmtId="0" fontId="19" fillId="3" borderId="57" xfId="0" applyFont="1" applyFill="1" applyBorder="1" applyAlignment="1" applyProtection="1">
      <alignment vertical="center"/>
      <protection locked="0"/>
    </xf>
    <xf numFmtId="0" fontId="19" fillId="3" borderId="42" xfId="0" applyFont="1" applyFill="1" applyBorder="1" applyAlignment="1" applyProtection="1">
      <alignment vertical="center"/>
      <protection locked="0"/>
    </xf>
    <xf numFmtId="0" fontId="19" fillId="3" borderId="41" xfId="0" applyFont="1" applyFill="1" applyBorder="1" applyAlignment="1" applyProtection="1">
      <alignment vertical="center"/>
      <protection locked="0"/>
    </xf>
    <xf numFmtId="0" fontId="19" fillId="3" borderId="58" xfId="0" applyFont="1" applyFill="1" applyBorder="1" applyAlignment="1" applyProtection="1">
      <alignment vertical="center"/>
      <protection locked="0"/>
    </xf>
    <xf numFmtId="0" fontId="19" fillId="3" borderId="59" xfId="0" applyFont="1" applyFill="1" applyBorder="1" applyAlignment="1" applyProtection="1">
      <alignment vertical="center"/>
      <protection locked="0"/>
    </xf>
    <xf numFmtId="0" fontId="19" fillId="3" borderId="60" xfId="0" applyFont="1" applyFill="1" applyBorder="1" applyAlignment="1" applyProtection="1">
      <alignment vertical="center"/>
      <protection locked="0"/>
    </xf>
    <xf numFmtId="0" fontId="15" fillId="0" borderId="11" xfId="0" applyFont="1" applyBorder="1" applyAlignment="1">
      <alignment horizontal="right" vertical="center"/>
    </xf>
    <xf numFmtId="0" fontId="15" fillId="0" borderId="5" xfId="0" applyFont="1" applyBorder="1" applyAlignment="1">
      <alignment horizontal="right" vertical="center"/>
    </xf>
    <xf numFmtId="14" fontId="18" fillId="3" borderId="62" xfId="0" applyNumberFormat="1" applyFont="1" applyFill="1" applyBorder="1" applyAlignment="1" applyProtection="1">
      <alignment vertical="center"/>
      <protection locked="0"/>
    </xf>
    <xf numFmtId="1" fontId="50" fillId="0" borderId="0" xfId="0" applyNumberFormat="1" applyFont="1" applyBorder="1" applyAlignment="1">
      <alignment horizontal="left" vertical="center"/>
    </xf>
    <xf numFmtId="0" fontId="41" fillId="0" borderId="15" xfId="0" applyFont="1" applyBorder="1" applyAlignment="1" applyProtection="1">
      <alignment horizontal="left" vertical="center"/>
    </xf>
    <xf numFmtId="0" fontId="7" fillId="0" borderId="63" xfId="0" applyFont="1" applyBorder="1" applyAlignment="1" applyProtection="1">
      <alignment horizontal="center" vertical="center" wrapText="1"/>
    </xf>
    <xf numFmtId="49" fontId="7" fillId="0" borderId="63" xfId="0" applyNumberFormat="1" applyFont="1" applyBorder="1" applyAlignment="1" applyProtection="1">
      <alignment vertical="center"/>
    </xf>
    <xf numFmtId="49" fontId="7" fillId="0" borderId="64" xfId="0" applyNumberFormat="1" applyFont="1" applyFill="1" applyBorder="1" applyAlignment="1" applyProtection="1">
      <alignment horizontal="center" vertical="center" wrapText="1"/>
    </xf>
    <xf numFmtId="15" fontId="7" fillId="4" borderId="22" xfId="0" applyNumberFormat="1" applyFont="1" applyFill="1" applyBorder="1" applyAlignment="1" applyProtection="1">
      <alignment horizontal="center" vertical="center"/>
      <protection locked="0"/>
    </xf>
    <xf numFmtId="15" fontId="7" fillId="4" borderId="35" xfId="0" applyNumberFormat="1"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xf>
    <xf numFmtId="0" fontId="5" fillId="0" borderId="65" xfId="0" applyFont="1" applyFill="1" applyBorder="1" applyAlignment="1" applyProtection="1">
      <alignment vertical="center"/>
    </xf>
    <xf numFmtId="0" fontId="35" fillId="0" borderId="65" xfId="0" applyFont="1" applyFill="1" applyBorder="1" applyAlignment="1" applyProtection="1">
      <alignment vertical="center"/>
    </xf>
    <xf numFmtId="0" fontId="21" fillId="0" borderId="65" xfId="0" applyFont="1" applyFill="1" applyBorder="1" applyAlignment="1" applyProtection="1">
      <alignment vertical="center"/>
    </xf>
    <xf numFmtId="0" fontId="6" fillId="0" borderId="0" xfId="0" applyFont="1" applyFill="1" applyBorder="1" applyAlignment="1" applyProtection="1">
      <alignment horizontal="left" vertical="center"/>
    </xf>
    <xf numFmtId="0" fontId="48" fillId="0" borderId="0" xfId="0" applyFont="1" applyFill="1" applyBorder="1" applyAlignment="1" applyProtection="1">
      <alignment vertical="center"/>
    </xf>
    <xf numFmtId="0" fontId="32" fillId="0" borderId="18" xfId="0" applyFont="1" applyBorder="1" applyAlignment="1" applyProtection="1">
      <alignment horizontal="center" vertical="center"/>
    </xf>
    <xf numFmtId="0" fontId="14" fillId="0" borderId="66" xfId="0" applyFont="1" applyBorder="1" applyAlignment="1" applyProtection="1">
      <alignment horizontal="right" vertical="center"/>
    </xf>
    <xf numFmtId="0" fontId="29" fillId="0" borderId="5" xfId="13"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15" fillId="0" borderId="0" xfId="0" applyFont="1" applyBorder="1" applyAlignment="1" applyProtection="1">
      <alignment horizontal="right" vertical="center"/>
    </xf>
    <xf numFmtId="0" fontId="0" fillId="0" borderId="0" xfId="0" applyBorder="1"/>
    <xf numFmtId="49" fontId="15" fillId="0" borderId="0" xfId="0" applyNumberFormat="1" applyFont="1" applyBorder="1" applyAlignment="1" applyProtection="1">
      <alignment vertical="center"/>
    </xf>
    <xf numFmtId="0" fontId="15" fillId="0" borderId="17" xfId="0" applyFont="1" applyFill="1" applyBorder="1" applyAlignment="1" applyProtection="1">
      <alignment horizontal="left" vertical="center"/>
    </xf>
    <xf numFmtId="172" fontId="15" fillId="0" borderId="34" xfId="0" applyNumberFormat="1" applyFont="1" applyBorder="1" applyAlignment="1" applyProtection="1">
      <alignment vertical="center"/>
    </xf>
    <xf numFmtId="0" fontId="15" fillId="0" borderId="11" xfId="0" applyFont="1" applyBorder="1" applyAlignment="1" applyProtection="1">
      <alignment horizontal="left" vertical="center"/>
    </xf>
    <xf numFmtId="49" fontId="15" fillId="0" borderId="0" xfId="0" applyNumberFormat="1" applyFont="1" applyBorder="1" applyAlignment="1" applyProtection="1">
      <alignment horizontal="right" vertical="center"/>
    </xf>
    <xf numFmtId="172" fontId="15" fillId="0" borderId="8" xfId="0" applyNumberFormat="1" applyFont="1" applyBorder="1" applyAlignment="1" applyProtection="1">
      <alignment vertical="center"/>
    </xf>
    <xf numFmtId="0" fontId="31" fillId="0" borderId="8" xfId="0" applyFont="1" applyBorder="1" applyAlignment="1" applyProtection="1">
      <alignment vertical="center"/>
    </xf>
    <xf numFmtId="0" fontId="6" fillId="0" borderId="12" xfId="0" applyFont="1" applyFill="1" applyBorder="1" applyAlignment="1" applyProtection="1">
      <alignment vertical="center"/>
    </xf>
    <xf numFmtId="0" fontId="4" fillId="0" borderId="2" xfId="0" applyFont="1" applyBorder="1" applyAlignment="1" applyProtection="1">
      <alignment vertical="center"/>
    </xf>
    <xf numFmtId="9" fontId="5" fillId="0" borderId="2" xfId="15" applyFont="1" applyFill="1" applyBorder="1" applyAlignment="1" applyProtection="1">
      <alignment vertical="center"/>
    </xf>
    <xf numFmtId="0" fontId="4" fillId="0" borderId="2" xfId="0" applyFont="1" applyFill="1" applyBorder="1" applyAlignment="1" applyProtection="1">
      <alignment horizontal="center" vertical="center"/>
    </xf>
    <xf numFmtId="9" fontId="4" fillId="0" borderId="2" xfId="15" applyFont="1" applyFill="1" applyBorder="1" applyAlignment="1" applyProtection="1">
      <alignment vertical="center"/>
    </xf>
    <xf numFmtId="170" fontId="4" fillId="0" borderId="2" xfId="0" applyNumberFormat="1" applyFont="1" applyFill="1" applyBorder="1" applyAlignment="1" applyProtection="1">
      <alignment horizontal="center" vertical="center"/>
    </xf>
    <xf numFmtId="170" fontId="5" fillId="0" borderId="2" xfId="0" applyNumberFormat="1" applyFont="1" applyFill="1" applyBorder="1" applyAlignment="1" applyProtection="1">
      <alignment vertical="center"/>
    </xf>
    <xf numFmtId="170" fontId="4" fillId="0" borderId="2" xfId="0" applyNumberFormat="1" applyFont="1" applyFill="1" applyBorder="1" applyAlignment="1" applyProtection="1">
      <alignment horizontal="left" vertical="center"/>
    </xf>
    <xf numFmtId="0" fontId="15" fillId="0" borderId="15" xfId="0" applyFont="1" applyBorder="1" applyAlignment="1" applyProtection="1">
      <alignment horizontal="right" vertical="center"/>
    </xf>
    <xf numFmtId="0" fontId="14" fillId="0" borderId="34" xfId="0" applyFont="1" applyBorder="1" applyAlignment="1" applyProtection="1">
      <alignment vertical="center"/>
    </xf>
    <xf numFmtId="0" fontId="12" fillId="0" borderId="0" xfId="0" applyFont="1" applyBorder="1" applyAlignment="1">
      <alignment vertical="center" wrapText="1"/>
    </xf>
    <xf numFmtId="0" fontId="12" fillId="0" borderId="0" xfId="0" applyFont="1" applyAlignment="1">
      <alignment vertical="center" wrapText="1"/>
    </xf>
    <xf numFmtId="0" fontId="12" fillId="0" borderId="0" xfId="0" applyNumberFormat="1" applyFont="1" applyAlignment="1">
      <alignment vertical="center" wrapText="1"/>
    </xf>
    <xf numFmtId="0" fontId="41" fillId="0" borderId="0" xfId="0" applyFont="1" applyAlignment="1">
      <alignment vertical="center" wrapText="1"/>
    </xf>
    <xf numFmtId="0" fontId="12" fillId="0" borderId="0" xfId="0" applyFont="1" applyAlignment="1">
      <alignment horizontal="center" vertical="center" wrapText="1"/>
    </xf>
    <xf numFmtId="0" fontId="12" fillId="0" borderId="0" xfId="0" applyNumberFormat="1" applyFont="1" applyBorder="1" applyAlignment="1">
      <alignment vertical="center" wrapText="1"/>
    </xf>
    <xf numFmtId="0" fontId="13" fillId="0" borderId="0" xfId="0" applyNumberFormat="1" applyFont="1" applyAlignment="1">
      <alignment vertical="center" wrapText="1"/>
    </xf>
    <xf numFmtId="0" fontId="15" fillId="0" borderId="4" xfId="0" applyFont="1" applyBorder="1" applyAlignment="1" applyProtection="1">
      <alignment horizontal="right" vertical="center"/>
    </xf>
    <xf numFmtId="0" fontId="4" fillId="0" borderId="0" xfId="0" applyFont="1" applyFill="1" applyBorder="1" applyAlignment="1" applyProtection="1">
      <alignment horizontal="right" vertical="center"/>
    </xf>
    <xf numFmtId="9" fontId="5" fillId="0" borderId="0" xfId="15" applyFont="1" applyFill="1" applyBorder="1" applyAlignment="1" applyProtection="1">
      <alignment horizontal="center" vertical="center"/>
    </xf>
    <xf numFmtId="3" fontId="27" fillId="0" borderId="0" xfId="14" applyNumberFormat="1" applyFont="1" applyBorder="1" applyProtection="1"/>
    <xf numFmtId="0" fontId="12" fillId="0" borderId="0" xfId="0" applyFont="1"/>
    <xf numFmtId="0" fontId="26" fillId="0" borderId="65" xfId="0" applyFont="1" applyFill="1" applyBorder="1" applyAlignment="1" applyProtection="1">
      <alignment horizontal="right" vertical="center"/>
    </xf>
    <xf numFmtId="170" fontId="29" fillId="0" borderId="2" xfId="0" applyNumberFormat="1" applyFont="1" applyFill="1" applyBorder="1" applyAlignment="1" applyProtection="1">
      <alignment horizontal="right" vertical="center"/>
    </xf>
    <xf numFmtId="0" fontId="58" fillId="0" borderId="20" xfId="0" applyFont="1" applyFill="1" applyBorder="1" applyAlignment="1" applyProtection="1">
      <alignment horizontal="right" vertical="center"/>
    </xf>
    <xf numFmtId="0" fontId="15" fillId="0" borderId="5" xfId="0" applyFont="1" applyBorder="1" applyAlignment="1" applyProtection="1">
      <alignment horizontal="right" vertical="center"/>
    </xf>
    <xf numFmtId="0" fontId="31" fillId="0" borderId="0" xfId="0" applyFont="1" applyBorder="1" applyAlignment="1" applyProtection="1">
      <alignment vertical="center"/>
    </xf>
    <xf numFmtId="0" fontId="63" fillId="0" borderId="0" xfId="0" applyFont="1" applyAlignment="1">
      <alignment vertical="center" wrapText="1"/>
    </xf>
    <xf numFmtId="0" fontId="64" fillId="0" borderId="0" xfId="0" applyFont="1"/>
    <xf numFmtId="170" fontId="4" fillId="0" borderId="0" xfId="0" applyNumberFormat="1" applyFont="1" applyFill="1" applyBorder="1" applyAlignment="1" applyProtection="1">
      <alignment horizontal="right" vertical="center"/>
    </xf>
    <xf numFmtId="170" fontId="14" fillId="0" borderId="0" xfId="0" applyNumberFormat="1" applyFont="1" applyFill="1" applyBorder="1" applyAlignment="1" applyProtection="1">
      <alignment horizontal="left" vertical="center"/>
    </xf>
    <xf numFmtId="170" fontId="0" fillId="0" borderId="0" xfId="0" applyNumberFormat="1"/>
    <xf numFmtId="0" fontId="7" fillId="0" borderId="4" xfId="0" applyFont="1" applyBorder="1" applyAlignment="1" applyProtection="1">
      <alignment vertical="center"/>
    </xf>
    <xf numFmtId="0" fontId="5" fillId="0" borderId="67" xfId="0" applyFont="1" applyFill="1" applyBorder="1" applyAlignment="1" applyProtection="1">
      <alignment vertical="center"/>
    </xf>
    <xf numFmtId="0" fontId="5" fillId="0" borderId="68" xfId="0" applyFont="1" applyFill="1" applyBorder="1" applyAlignment="1" applyProtection="1">
      <alignment vertical="center"/>
    </xf>
    <xf numFmtId="0" fontId="4" fillId="0" borderId="68" xfId="0" applyFont="1" applyBorder="1" applyAlignment="1" applyProtection="1">
      <alignment vertical="center"/>
    </xf>
    <xf numFmtId="9" fontId="4" fillId="0" borderId="68" xfId="15" applyFont="1" applyBorder="1" applyAlignment="1" applyProtection="1">
      <alignment vertical="center"/>
    </xf>
    <xf numFmtId="0" fontId="4" fillId="0" borderId="68" xfId="0" applyFont="1" applyFill="1" applyBorder="1" applyAlignment="1" applyProtection="1">
      <alignment horizontal="center" vertical="center"/>
    </xf>
    <xf numFmtId="170" fontId="4" fillId="0" borderId="68" xfId="0" applyNumberFormat="1" applyFont="1" applyFill="1" applyBorder="1" applyAlignment="1" applyProtection="1">
      <alignment horizontal="left" vertical="center"/>
    </xf>
    <xf numFmtId="170" fontId="4" fillId="0" borderId="68" xfId="0" applyNumberFormat="1" applyFont="1" applyFill="1" applyBorder="1" applyAlignment="1" applyProtection="1">
      <alignment vertical="center"/>
    </xf>
    <xf numFmtId="170" fontId="29" fillId="0" borderId="5" xfId="0" applyNumberFormat="1" applyFont="1" applyFill="1" applyBorder="1" applyAlignment="1" applyProtection="1">
      <alignment horizontal="right" vertical="center"/>
    </xf>
    <xf numFmtId="0" fontId="5" fillId="0" borderId="10" xfId="0" applyFont="1" applyFill="1" applyBorder="1" applyAlignment="1" applyProtection="1">
      <alignment horizontal="center" vertical="center"/>
    </xf>
    <xf numFmtId="9" fontId="5" fillId="0" borderId="10" xfId="15" applyFont="1" applyFill="1" applyBorder="1" applyAlignment="1" applyProtection="1">
      <alignment vertical="center"/>
    </xf>
    <xf numFmtId="9" fontId="7" fillId="0" borderId="4" xfId="0" applyNumberFormat="1" applyFont="1" applyFill="1" applyBorder="1" applyAlignment="1" applyProtection="1">
      <alignment vertical="center"/>
    </xf>
    <xf numFmtId="0" fontId="4" fillId="0" borderId="8" xfId="0" applyFont="1" applyFill="1" applyBorder="1" applyAlignment="1" applyProtection="1">
      <alignment vertical="center"/>
    </xf>
    <xf numFmtId="2" fontId="4" fillId="0" borderId="0" xfId="0" applyNumberFormat="1" applyFont="1" applyFill="1" applyBorder="1" applyAlignment="1" applyProtection="1">
      <alignment vertical="center"/>
    </xf>
    <xf numFmtId="167" fontId="6" fillId="0" borderId="5" xfId="0" applyNumberFormat="1" applyFont="1" applyFill="1" applyBorder="1" applyAlignment="1" applyProtection="1">
      <alignment horizontal="right" vertical="center"/>
    </xf>
    <xf numFmtId="0" fontId="7" fillId="0" borderId="5" xfId="0" applyFont="1" applyBorder="1" applyAlignment="1" applyProtection="1">
      <alignment horizontal="right" vertical="center"/>
    </xf>
    <xf numFmtId="0" fontId="29" fillId="0" borderId="0" xfId="0" applyFont="1" applyFill="1" applyBorder="1" applyAlignment="1" applyProtection="1">
      <alignment vertical="center"/>
    </xf>
    <xf numFmtId="167" fontId="25" fillId="0" borderId="5" xfId="0" applyNumberFormat="1" applyFont="1" applyFill="1" applyBorder="1" applyAlignment="1" applyProtection="1">
      <alignment horizontal="right" vertical="center"/>
    </xf>
    <xf numFmtId="0" fontId="25" fillId="0" borderId="5" xfId="0" applyFont="1" applyBorder="1" applyAlignment="1" applyProtection="1">
      <alignment horizontal="right" vertical="center"/>
    </xf>
    <xf numFmtId="0" fontId="5" fillId="0" borderId="52" xfId="0" applyFont="1" applyFill="1" applyBorder="1" applyAlignment="1" applyProtection="1">
      <alignment vertical="center"/>
    </xf>
    <xf numFmtId="0" fontId="5" fillId="0" borderId="1" xfId="0" applyFont="1" applyFill="1" applyBorder="1" applyAlignment="1" applyProtection="1">
      <alignment vertical="center"/>
    </xf>
    <xf numFmtId="0" fontId="4" fillId="0" borderId="1" xfId="0" applyFont="1" applyBorder="1" applyAlignment="1" applyProtection="1">
      <alignment vertical="center"/>
    </xf>
    <xf numFmtId="9" fontId="4" fillId="0" borderId="1" xfId="15" applyFont="1" applyBorder="1" applyAlignment="1" applyProtection="1">
      <alignment vertical="center"/>
    </xf>
    <xf numFmtId="0" fontId="4" fillId="0" borderId="1" xfId="0" applyFont="1" applyFill="1" applyBorder="1" applyAlignment="1" applyProtection="1">
      <alignment horizontal="center" vertical="center"/>
    </xf>
    <xf numFmtId="170" fontId="4" fillId="0" borderId="1" xfId="0" applyNumberFormat="1" applyFont="1" applyFill="1" applyBorder="1" applyAlignment="1" applyProtection="1">
      <alignment horizontal="left" vertical="center"/>
    </xf>
    <xf numFmtId="0" fontId="4" fillId="0" borderId="52" xfId="0" applyFont="1" applyBorder="1" applyAlignment="1" applyProtection="1">
      <alignment vertical="center"/>
    </xf>
    <xf numFmtId="170" fontId="4" fillId="0" borderId="1" xfId="0" applyNumberFormat="1" applyFont="1" applyBorder="1" applyAlignment="1" applyProtection="1">
      <alignment vertical="center"/>
    </xf>
    <xf numFmtId="170" fontId="4" fillId="0" borderId="1" xfId="0" applyNumberFormat="1" applyFont="1" applyBorder="1" applyAlignment="1" applyProtection="1">
      <alignment horizontal="center" vertical="center"/>
    </xf>
    <xf numFmtId="10" fontId="58" fillId="0" borderId="65" xfId="0" applyNumberFormat="1" applyFont="1" applyFill="1" applyBorder="1" applyAlignment="1" applyProtection="1">
      <alignment vertical="center"/>
    </xf>
    <xf numFmtId="0" fontId="26" fillId="0" borderId="2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12" fillId="0" borderId="4" xfId="0" applyFont="1" applyBorder="1" applyAlignment="1" applyProtection="1">
      <alignment vertical="center"/>
    </xf>
    <xf numFmtId="0" fontId="12"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31" fillId="0" borderId="15" xfId="0" applyFont="1" applyBorder="1" applyAlignment="1" applyProtection="1">
      <alignment horizontal="left" vertical="center"/>
    </xf>
    <xf numFmtId="0" fontId="0" fillId="0" borderId="5" xfId="0" applyBorder="1"/>
    <xf numFmtId="9" fontId="5" fillId="0" borderId="4" xfId="0" applyNumberFormat="1"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0" fillId="0" borderId="15" xfId="0" applyFont="1" applyBorder="1" applyAlignment="1" applyProtection="1">
      <alignment horizontal="left" vertical="center"/>
    </xf>
    <xf numFmtId="0" fontId="65" fillId="0" borderId="15" xfId="0" applyFont="1" applyBorder="1" applyAlignment="1" applyProtection="1">
      <alignment horizontal="left" vertical="center"/>
    </xf>
    <xf numFmtId="0" fontId="65" fillId="0" borderId="43" xfId="0" applyFont="1" applyBorder="1" applyAlignment="1" applyProtection="1">
      <alignment horizontal="left" vertical="center"/>
    </xf>
    <xf numFmtId="0" fontId="28" fillId="0" borderId="0" xfId="0" applyFont="1" applyBorder="1" applyAlignment="1" applyProtection="1">
      <alignment horizontal="left" vertical="center"/>
    </xf>
    <xf numFmtId="0" fontId="37" fillId="0" borderId="0" xfId="0" applyFont="1" applyBorder="1" applyAlignment="1" applyProtection="1">
      <alignment horizontal="left" vertical="center"/>
    </xf>
    <xf numFmtId="0" fontId="72" fillId="0" borderId="0" xfId="0" applyFont="1" applyBorder="1" applyAlignment="1" applyProtection="1">
      <alignment horizontal="left" vertical="center"/>
    </xf>
    <xf numFmtId="173" fontId="49" fillId="0" borderId="0" xfId="13" applyNumberFormat="1" applyFont="1" applyBorder="1" applyAlignment="1" applyProtection="1">
      <alignment horizontal="left" vertical="center"/>
    </xf>
    <xf numFmtId="0" fontId="29" fillId="0" borderId="15" xfId="13" applyFont="1" applyFill="1" applyBorder="1" applyAlignment="1" applyProtection="1">
      <alignment horizontal="left" vertical="center"/>
    </xf>
    <xf numFmtId="0" fontId="15" fillId="0" borderId="15" xfId="0" applyFont="1" applyBorder="1" applyAlignment="1" applyProtection="1">
      <alignment vertical="center"/>
    </xf>
    <xf numFmtId="49" fontId="31" fillId="0" borderId="15" xfId="0" applyNumberFormat="1" applyFont="1" applyBorder="1" applyAlignment="1" applyProtection="1">
      <alignment horizontal="left" vertical="center"/>
    </xf>
    <xf numFmtId="49" fontId="14" fillId="0" borderId="15" xfId="0" applyNumberFormat="1" applyFont="1" applyBorder="1" applyAlignment="1" applyProtection="1">
      <alignment vertical="center"/>
    </xf>
    <xf numFmtId="0" fontId="14" fillId="0" borderId="15" xfId="0" applyFont="1" applyBorder="1" applyAlignment="1" applyProtection="1">
      <alignment horizontal="left" vertical="center"/>
    </xf>
    <xf numFmtId="0" fontId="61" fillId="0" borderId="15" xfId="0" applyFont="1" applyBorder="1" applyAlignment="1" applyProtection="1">
      <alignment horizontal="left" vertical="center"/>
    </xf>
    <xf numFmtId="0" fontId="15" fillId="0" borderId="58" xfId="0" applyFont="1" applyBorder="1" applyAlignment="1" applyProtection="1">
      <alignment vertical="center"/>
    </xf>
    <xf numFmtId="177" fontId="31" fillId="0" borderId="69" xfId="0" applyNumberFormat="1" applyFont="1" applyBorder="1" applyAlignment="1" applyProtection="1">
      <alignment horizontal="left" vertical="center"/>
    </xf>
    <xf numFmtId="49" fontId="31" fillId="0" borderId="45" xfId="0" applyNumberFormat="1" applyFont="1" applyBorder="1" applyAlignment="1" applyProtection="1">
      <alignment vertical="center"/>
    </xf>
    <xf numFmtId="175" fontId="31" fillId="0" borderId="70" xfId="0" applyNumberFormat="1" applyFont="1" applyBorder="1" applyAlignment="1" applyProtection="1">
      <alignment horizontal="left" vertical="center"/>
    </xf>
    <xf numFmtId="0" fontId="14" fillId="0" borderId="43" xfId="0" applyFont="1" applyBorder="1" applyAlignment="1" applyProtection="1">
      <alignment vertical="center"/>
    </xf>
    <xf numFmtId="0" fontId="31" fillId="0" borderId="45" xfId="0" applyFont="1" applyBorder="1" applyAlignment="1" applyProtection="1">
      <alignment horizontal="left" vertical="center"/>
    </xf>
    <xf numFmtId="0" fontId="31" fillId="0" borderId="71" xfId="0" applyFont="1" applyBorder="1" applyAlignment="1" applyProtection="1">
      <alignment horizontal="left" vertical="center"/>
    </xf>
    <xf numFmtId="0" fontId="15" fillId="0" borderId="11" xfId="0" applyFont="1" applyBorder="1" applyAlignment="1" applyProtection="1">
      <alignment horizontal="right" vertical="center"/>
    </xf>
    <xf numFmtId="0" fontId="12" fillId="0" borderId="72" xfId="0" applyFont="1" applyBorder="1" applyAlignment="1" applyProtection="1">
      <alignment vertical="center"/>
    </xf>
    <xf numFmtId="0" fontId="37" fillId="0" borderId="72" xfId="0" applyFont="1" applyFill="1" applyBorder="1" applyAlignment="1" applyProtection="1">
      <alignment vertical="center"/>
    </xf>
    <xf numFmtId="0" fontId="12" fillId="0" borderId="9" xfId="0" applyFont="1" applyBorder="1" applyAlignment="1" applyProtection="1">
      <alignment vertical="center"/>
    </xf>
    <xf numFmtId="0" fontId="26" fillId="0" borderId="5" xfId="0" applyFont="1" applyFill="1" applyBorder="1" applyAlignment="1" applyProtection="1">
      <alignment horizontal="right" vertical="center"/>
    </xf>
    <xf numFmtId="170" fontId="29" fillId="0" borderId="1" xfId="0" applyNumberFormat="1" applyFont="1" applyFill="1" applyBorder="1" applyAlignment="1" applyProtection="1">
      <alignment horizontal="right" vertical="center"/>
    </xf>
    <xf numFmtId="170" fontId="14" fillId="0" borderId="0" xfId="0" applyNumberFormat="1" applyFont="1"/>
    <xf numFmtId="15" fontId="7" fillId="4" borderId="69" xfId="0" applyNumberFormat="1" applyFont="1" applyFill="1" applyBorder="1" applyAlignment="1" applyProtection="1">
      <alignment horizontal="center" vertical="center"/>
      <protection locked="0"/>
    </xf>
    <xf numFmtId="170" fontId="15" fillId="0" borderId="54" xfId="0" applyNumberFormat="1" applyFont="1" applyBorder="1"/>
    <xf numFmtId="0" fontId="7" fillId="0" borderId="1" xfId="0" applyFont="1" applyBorder="1" applyAlignment="1">
      <alignment horizontal="right" vertical="center"/>
    </xf>
    <xf numFmtId="170" fontId="12" fillId="0" borderId="0" xfId="0" applyNumberFormat="1" applyFont="1" applyFill="1" applyBorder="1" applyAlignment="1">
      <alignment vertical="center"/>
    </xf>
    <xf numFmtId="0" fontId="15" fillId="0" borderId="24" xfId="0" applyFont="1" applyBorder="1" applyAlignment="1">
      <alignment horizontal="right" vertical="center"/>
    </xf>
    <xf numFmtId="0" fontId="15" fillId="0" borderId="28" xfId="0" applyFont="1" applyBorder="1" applyAlignment="1">
      <alignment horizontal="right" vertical="center"/>
    </xf>
    <xf numFmtId="0" fontId="14" fillId="0" borderId="0" xfId="0" applyFont="1"/>
    <xf numFmtId="0" fontId="15" fillId="0" borderId="28" xfId="0" applyFont="1" applyBorder="1" applyAlignment="1">
      <alignment horizontal="right"/>
    </xf>
    <xf numFmtId="0" fontId="14" fillId="0" borderId="1" xfId="0" applyFont="1" applyBorder="1"/>
    <xf numFmtId="0" fontId="15" fillId="0" borderId="1" xfId="0" applyFont="1" applyBorder="1" applyAlignment="1">
      <alignment horizontal="right" vertical="center"/>
    </xf>
    <xf numFmtId="0" fontId="0" fillId="0" borderId="0" xfId="0" applyAlignment="1">
      <alignment horizontal="right"/>
    </xf>
    <xf numFmtId="9" fontId="4" fillId="0" borderId="11" xfId="0" applyNumberFormat="1" applyFont="1" applyFill="1" applyBorder="1" applyAlignment="1" applyProtection="1">
      <alignment vertical="center"/>
    </xf>
    <xf numFmtId="0" fontId="4" fillId="0" borderId="5" xfId="0" applyFont="1" applyFill="1" applyBorder="1" applyAlignment="1" applyProtection="1">
      <alignment vertical="center"/>
    </xf>
    <xf numFmtId="0" fontId="4" fillId="0" borderId="5" xfId="0" applyFont="1" applyBorder="1" applyAlignment="1" applyProtection="1">
      <alignment horizontal="center" vertical="center"/>
    </xf>
    <xf numFmtId="170" fontId="4" fillId="0" borderId="5" xfId="0" applyNumberFormat="1" applyFont="1" applyBorder="1" applyAlignment="1" applyProtection="1">
      <alignment vertical="center"/>
    </xf>
    <xf numFmtId="170" fontId="4" fillId="0" borderId="5" xfId="0" applyNumberFormat="1" applyFont="1" applyFill="1" applyBorder="1" applyAlignment="1" applyProtection="1">
      <alignment vertical="center"/>
    </xf>
    <xf numFmtId="10" fontId="4" fillId="0" borderId="5" xfId="15" applyNumberFormat="1" applyFont="1" applyFill="1" applyBorder="1" applyAlignment="1" applyProtection="1">
      <alignment vertical="center"/>
    </xf>
    <xf numFmtId="170" fontId="4" fillId="0" borderId="5" xfId="0" applyNumberFormat="1" applyFont="1" applyFill="1" applyBorder="1" applyAlignment="1" applyProtection="1">
      <alignment horizontal="right" vertical="center"/>
    </xf>
    <xf numFmtId="44" fontId="0" fillId="0" borderId="0" xfId="0" applyNumberFormat="1"/>
    <xf numFmtId="0" fontId="25" fillId="0" borderId="46" xfId="0" applyFont="1" applyFill="1" applyBorder="1" applyAlignment="1" applyProtection="1">
      <alignment horizontal="left" vertical="center"/>
    </xf>
    <xf numFmtId="0" fontId="12" fillId="0" borderId="28" xfId="0" applyFont="1" applyFill="1" applyBorder="1" applyAlignment="1" applyProtection="1">
      <alignment vertical="center"/>
    </xf>
    <xf numFmtId="0" fontId="51" fillId="0" borderId="29" xfId="0" applyFont="1" applyFill="1" applyBorder="1" applyAlignment="1" applyProtection="1">
      <alignment vertical="center"/>
    </xf>
    <xf numFmtId="0" fontId="15" fillId="0" borderId="53" xfId="0" applyFont="1" applyBorder="1" applyAlignment="1" applyProtection="1">
      <alignment vertical="center"/>
    </xf>
    <xf numFmtId="15" fontId="4" fillId="2" borderId="11" xfId="0" applyNumberFormat="1" applyFont="1" applyFill="1" applyBorder="1" applyAlignment="1" applyProtection="1">
      <alignment horizontal="left" vertical="center"/>
    </xf>
    <xf numFmtId="0" fontId="49" fillId="0" borderId="0" xfId="0" applyFont="1" applyBorder="1" applyAlignment="1" applyProtection="1">
      <alignment horizontal="left" vertical="center"/>
    </xf>
    <xf numFmtId="0" fontId="12" fillId="0" borderId="15" xfId="0" applyFont="1" applyBorder="1" applyAlignment="1" applyProtection="1">
      <alignment horizontal="left" vertical="center"/>
    </xf>
    <xf numFmtId="0" fontId="12" fillId="0" borderId="15" xfId="0" applyFont="1" applyBorder="1" applyAlignment="1" applyProtection="1">
      <alignment vertical="center"/>
    </xf>
    <xf numFmtId="0" fontId="12" fillId="0" borderId="65" xfId="0" applyFont="1" applyBorder="1" applyAlignment="1" applyProtection="1">
      <alignment vertical="center"/>
    </xf>
    <xf numFmtId="0" fontId="36" fillId="0" borderId="74" xfId="0" applyFont="1" applyBorder="1" applyAlignment="1" applyProtection="1">
      <alignment horizontal="center" vertical="center"/>
    </xf>
    <xf numFmtId="0" fontId="14" fillId="0" borderId="66" xfId="0" applyFont="1" applyFill="1" applyBorder="1" applyAlignment="1" applyProtection="1">
      <alignment horizontal="right" vertical="center"/>
    </xf>
    <xf numFmtId="0" fontId="14" fillId="0" borderId="75" xfId="0" applyFont="1" applyFill="1" applyBorder="1" applyAlignment="1" applyProtection="1">
      <alignment horizontal="right" vertical="center"/>
    </xf>
    <xf numFmtId="0" fontId="14" fillId="0" borderId="76" xfId="0" applyFont="1" applyFill="1" applyBorder="1" applyAlignment="1" applyProtection="1">
      <alignment horizontal="right" vertical="center"/>
    </xf>
    <xf numFmtId="0" fontId="14" fillId="0" borderId="76" xfId="0" applyFont="1" applyBorder="1" applyAlignment="1" applyProtection="1">
      <alignment horizontal="right" vertical="center"/>
    </xf>
    <xf numFmtId="0" fontId="14" fillId="0" borderId="77" xfId="0" applyFont="1" applyBorder="1" applyAlignment="1" applyProtection="1">
      <alignment horizontal="right" vertical="center"/>
    </xf>
    <xf numFmtId="0" fontId="14" fillId="0" borderId="0" xfId="0" applyFont="1" applyFill="1" applyBorder="1" applyAlignment="1" applyProtection="1">
      <alignment horizontal="right" vertical="center"/>
    </xf>
    <xf numFmtId="0" fontId="27" fillId="3" borderId="78" xfId="0" applyFont="1" applyFill="1" applyBorder="1" applyAlignment="1" applyProtection="1">
      <alignment horizontal="center" vertical="center" wrapText="1"/>
      <protection locked="0"/>
    </xf>
    <xf numFmtId="0" fontId="14" fillId="0" borderId="79" xfId="0" applyFont="1" applyFill="1" applyBorder="1" applyAlignment="1" applyProtection="1">
      <alignment horizontal="right" vertical="center"/>
    </xf>
    <xf numFmtId="0" fontId="14" fillId="0" borderId="79" xfId="0" applyFont="1" applyBorder="1" applyAlignment="1" applyProtection="1">
      <alignment horizontal="right" vertical="center"/>
    </xf>
    <xf numFmtId="0" fontId="14" fillId="0" borderId="80" xfId="0" applyFont="1" applyBorder="1" applyAlignment="1" applyProtection="1">
      <alignment horizontal="right" vertical="center"/>
    </xf>
    <xf numFmtId="0" fontId="14" fillId="0" borderId="81" xfId="0" applyFont="1" applyBorder="1" applyAlignment="1" applyProtection="1">
      <alignment horizontal="right" vertical="center"/>
    </xf>
    <xf numFmtId="0" fontId="14" fillId="0" borderId="82" xfId="0" applyFont="1" applyFill="1" applyBorder="1" applyAlignment="1" applyProtection="1">
      <alignment horizontal="right" vertical="center"/>
    </xf>
    <xf numFmtId="0" fontId="14" fillId="0" borderId="22" xfId="0" applyFont="1" applyBorder="1" applyAlignment="1" applyProtection="1">
      <alignment horizontal="right" vertical="center"/>
    </xf>
    <xf numFmtId="0" fontId="14" fillId="0" borderId="37" xfId="0" applyFont="1" applyFill="1" applyBorder="1" applyAlignment="1" applyProtection="1">
      <alignment horizontal="right" vertical="center"/>
    </xf>
    <xf numFmtId="0" fontId="14" fillId="0" borderId="21" xfId="0" applyFont="1" applyBorder="1" applyAlignment="1">
      <alignment horizontal="right" vertical="center"/>
    </xf>
    <xf numFmtId="0" fontId="14" fillId="0" borderId="83" xfId="0" applyFont="1" applyBorder="1" applyAlignment="1" applyProtection="1">
      <alignment horizontal="right" vertical="center"/>
    </xf>
    <xf numFmtId="172" fontId="80" fillId="0" borderId="84" xfId="0" applyNumberFormat="1" applyFont="1" applyFill="1" applyBorder="1" applyAlignment="1" applyProtection="1">
      <alignment horizontal="center" vertical="center"/>
    </xf>
    <xf numFmtId="0" fontId="12" fillId="0" borderId="81" xfId="0" applyFont="1" applyBorder="1" applyAlignment="1">
      <alignment horizontal="right" vertical="center"/>
    </xf>
    <xf numFmtId="0" fontId="12" fillId="0" borderId="85" xfId="0" applyFont="1" applyBorder="1" applyAlignment="1" applyProtection="1">
      <alignment horizontal="right" vertical="center"/>
    </xf>
    <xf numFmtId="0" fontId="12" fillId="0" borderId="86" xfId="0" applyFont="1" applyBorder="1" applyAlignment="1">
      <alignment horizontal="right" vertical="center"/>
    </xf>
    <xf numFmtId="0" fontId="14" fillId="0" borderId="45" xfId="0" applyFont="1" applyBorder="1" applyAlignment="1">
      <alignment horizontal="left" vertical="center"/>
    </xf>
    <xf numFmtId="172" fontId="15" fillId="0" borderId="87" xfId="0" applyNumberFormat="1" applyFont="1" applyFill="1" applyBorder="1" applyAlignment="1" applyProtection="1">
      <alignment horizontal="right" vertical="center"/>
    </xf>
    <xf numFmtId="0" fontId="14" fillId="0" borderId="88" xfId="0" applyFont="1" applyBorder="1" applyAlignment="1" applyProtection="1">
      <alignment horizontal="right" vertical="center"/>
    </xf>
    <xf numFmtId="178" fontId="31" fillId="0" borderId="69" xfId="0" applyNumberFormat="1" applyFont="1" applyBorder="1" applyAlignment="1" applyProtection="1">
      <alignment horizontal="left" vertical="center"/>
    </xf>
    <xf numFmtId="49" fontId="15" fillId="0" borderId="0"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0" fontId="62" fillId="0" borderId="5" xfId="0" applyFont="1" applyFill="1" applyBorder="1" applyAlignment="1" applyProtection="1">
      <alignment horizontal="center" vertical="center" wrapText="1"/>
    </xf>
    <xf numFmtId="0" fontId="81" fillId="0" borderId="5" xfId="0" applyFont="1" applyFill="1" applyBorder="1" applyAlignment="1" applyProtection="1">
      <alignment horizontal="center" vertical="center" wrapText="1"/>
    </xf>
    <xf numFmtId="49" fontId="31" fillId="0" borderId="0" xfId="0" applyNumberFormat="1" applyFont="1" applyBorder="1" applyAlignment="1" applyProtection="1">
      <alignment vertical="center"/>
    </xf>
    <xf numFmtId="0" fontId="15" fillId="0" borderId="5" xfId="0" applyFont="1" applyFill="1" applyBorder="1" applyAlignment="1" applyProtection="1">
      <alignment horizontal="right" vertical="center"/>
    </xf>
    <xf numFmtId="0" fontId="84" fillId="0" borderId="36" xfId="0" applyFont="1" applyBorder="1" applyAlignment="1" applyProtection="1">
      <alignment horizontal="left" vertical="center"/>
    </xf>
    <xf numFmtId="0" fontId="85" fillId="0" borderId="0" xfId="0" applyFont="1" applyBorder="1" applyAlignment="1" applyProtection="1">
      <alignment vertical="center"/>
    </xf>
    <xf numFmtId="0" fontId="86" fillId="0" borderId="0" xfId="0" applyFont="1" applyBorder="1" applyAlignment="1" applyProtection="1">
      <alignment vertical="center"/>
    </xf>
    <xf numFmtId="1" fontId="84" fillId="0" borderId="37" xfId="0" applyNumberFormat="1" applyFont="1" applyFill="1" applyBorder="1" applyAlignment="1" applyProtection="1">
      <alignment horizontal="center" vertical="center"/>
    </xf>
    <xf numFmtId="0" fontId="12" fillId="0" borderId="89" xfId="0" applyFont="1" applyBorder="1" applyAlignment="1" applyProtection="1">
      <alignment horizontal="right" vertical="center" wrapText="1"/>
    </xf>
    <xf numFmtId="0" fontId="14" fillId="2" borderId="0" xfId="0" applyFont="1" applyFill="1" applyBorder="1" applyAlignment="1" applyProtection="1">
      <alignment vertical="center"/>
    </xf>
    <xf numFmtId="0" fontId="12" fillId="0" borderId="90" xfId="0" applyFont="1" applyBorder="1" applyAlignment="1">
      <alignment horizontal="right" vertical="center"/>
    </xf>
    <xf numFmtId="0" fontId="14" fillId="0" borderId="91" xfId="0" applyFont="1" applyBorder="1" applyAlignment="1" applyProtection="1">
      <alignment horizontal="right" vertical="center"/>
    </xf>
    <xf numFmtId="0" fontId="14" fillId="0" borderId="92" xfId="0" applyFont="1" applyFill="1" applyBorder="1" applyAlignment="1" applyProtection="1">
      <alignment horizontal="right" vertical="center"/>
    </xf>
    <xf numFmtId="15" fontId="46" fillId="2" borderId="34" xfId="0" applyNumberFormat="1" applyFont="1" applyFill="1" applyBorder="1" applyAlignment="1" applyProtection="1">
      <alignment horizontal="right" vertical="center"/>
    </xf>
    <xf numFmtId="0" fontId="40" fillId="0" borderId="42" xfId="0" applyFont="1" applyFill="1" applyBorder="1" applyAlignment="1" applyProtection="1">
      <alignment horizontal="center" vertical="center"/>
    </xf>
    <xf numFmtId="0" fontId="14" fillId="0" borderId="37" xfId="0" applyFont="1" applyBorder="1" applyAlignment="1">
      <alignment horizontal="right" vertical="center"/>
    </xf>
    <xf numFmtId="10" fontId="88" fillId="4" borderId="21" xfId="0" applyNumberFormat="1" applyFont="1" applyFill="1" applyBorder="1" applyAlignment="1" applyProtection="1">
      <alignment horizontal="center" vertical="center"/>
      <protection locked="0"/>
    </xf>
    <xf numFmtId="0" fontId="4" fillId="0" borderId="0" xfId="0" applyFont="1" applyAlignment="1">
      <alignment horizontal="left" indent="1"/>
    </xf>
    <xf numFmtId="49" fontId="29" fillId="0" borderId="5" xfId="13" applyNumberFormat="1" applyFont="1" applyFill="1" applyBorder="1" applyAlignment="1" applyProtection="1">
      <alignment horizontal="left" vertical="center"/>
    </xf>
    <xf numFmtId="49" fontId="15" fillId="0" borderId="5" xfId="0" applyNumberFormat="1" applyFont="1" applyBorder="1" applyAlignment="1" applyProtection="1">
      <alignment horizontal="right" vertical="center"/>
    </xf>
    <xf numFmtId="49" fontId="15" fillId="0" borderId="4" xfId="0" applyNumberFormat="1" applyFont="1" applyBorder="1" applyAlignment="1" applyProtection="1">
      <alignment horizontal="right" vertical="center"/>
    </xf>
    <xf numFmtId="49" fontId="31" fillId="0" borderId="8" xfId="0" applyNumberFormat="1" applyFont="1" applyBorder="1" applyAlignment="1" applyProtection="1">
      <alignment vertical="center"/>
    </xf>
    <xf numFmtId="175" fontId="46" fillId="0" borderId="8" xfId="0" applyNumberFormat="1" applyFont="1" applyBorder="1" applyAlignment="1" applyProtection="1">
      <alignment horizontal="right" vertical="center"/>
    </xf>
    <xf numFmtId="174" fontId="46" fillId="0" borderId="8" xfId="0" applyNumberFormat="1" applyFont="1" applyBorder="1" applyAlignment="1" applyProtection="1">
      <alignment horizontal="right" vertical="center"/>
    </xf>
    <xf numFmtId="0" fontId="73" fillId="0" borderId="17" xfId="0" applyFont="1" applyBorder="1" applyAlignment="1" applyProtection="1">
      <alignment horizontal="center" vertical="center"/>
    </xf>
    <xf numFmtId="0" fontId="66" fillId="0" borderId="15" xfId="0" applyFont="1" applyBorder="1" applyAlignment="1" applyProtection="1">
      <alignment horizontal="left" vertical="center"/>
    </xf>
    <xf numFmtId="0" fontId="66" fillId="0" borderId="0" xfId="0" applyFont="1" applyBorder="1" applyAlignment="1" applyProtection="1">
      <alignment horizontal="left" vertical="center"/>
    </xf>
    <xf numFmtId="0" fontId="12" fillId="0" borderId="5" xfId="0" applyFont="1" applyBorder="1" applyAlignment="1" applyProtection="1">
      <alignment horizontal="right" vertical="center"/>
    </xf>
    <xf numFmtId="49" fontId="14" fillId="0" borderId="0" xfId="0" applyNumberFormat="1" applyFont="1" applyBorder="1" applyAlignment="1" applyProtection="1">
      <alignment vertical="center"/>
    </xf>
    <xf numFmtId="49" fontId="12" fillId="0" borderId="0" xfId="0" applyNumberFormat="1" applyFont="1" applyBorder="1" applyAlignment="1" applyProtection="1">
      <alignment vertical="center"/>
    </xf>
    <xf numFmtId="49" fontId="31" fillId="0" borderId="45" xfId="0" applyNumberFormat="1" applyFont="1" applyBorder="1" applyAlignment="1" applyProtection="1">
      <alignment horizontal="left" vertical="center"/>
    </xf>
    <xf numFmtId="49" fontId="31" fillId="0" borderId="15" xfId="0" applyNumberFormat="1" applyFont="1" applyBorder="1" applyAlignment="1" applyProtection="1">
      <alignment horizontal="center" vertical="center"/>
    </xf>
    <xf numFmtId="0" fontId="12" fillId="0" borderId="20" xfId="0" applyFont="1" applyBorder="1" applyAlignment="1" applyProtection="1">
      <alignment vertical="center"/>
    </xf>
    <xf numFmtId="0" fontId="12" fillId="0" borderId="12" xfId="0" applyFont="1" applyBorder="1" applyAlignment="1" applyProtection="1">
      <alignment vertical="center"/>
    </xf>
    <xf numFmtId="0" fontId="12" fillId="0" borderId="2" xfId="0" applyFont="1" applyBorder="1" applyAlignment="1" applyProtection="1">
      <alignment vertical="center"/>
    </xf>
    <xf numFmtId="0" fontId="69" fillId="0" borderId="15" xfId="13" applyFont="1" applyFill="1" applyBorder="1" applyAlignment="1" applyProtection="1">
      <alignment vertical="center"/>
    </xf>
    <xf numFmtId="0" fontId="69" fillId="0" borderId="10" xfId="13" applyFont="1" applyFill="1" applyBorder="1" applyAlignment="1" applyProtection="1">
      <alignment vertical="center"/>
    </xf>
    <xf numFmtId="173" fontId="77" fillId="0" borderId="17" xfId="13" applyNumberFormat="1" applyFont="1" applyFill="1" applyBorder="1" applyAlignment="1" applyProtection="1">
      <alignment vertical="center"/>
    </xf>
    <xf numFmtId="0" fontId="76" fillId="0" borderId="15" xfId="13" applyFont="1" applyFill="1" applyBorder="1" applyAlignment="1" applyProtection="1">
      <alignment horizontal="right" vertical="center"/>
    </xf>
    <xf numFmtId="0" fontId="13" fillId="0" borderId="15" xfId="0" applyFont="1" applyBorder="1" applyAlignment="1" applyProtection="1">
      <alignment horizontal="right" vertical="center"/>
    </xf>
    <xf numFmtId="0" fontId="68" fillId="0" borderId="9" xfId="0" applyFont="1" applyFill="1" applyBorder="1" applyAlignment="1" applyProtection="1">
      <alignment horizontal="center" vertical="center" wrapText="1"/>
    </xf>
    <xf numFmtId="0" fontId="68" fillId="0" borderId="10" xfId="13" applyFont="1" applyFill="1" applyBorder="1" applyAlignment="1" applyProtection="1">
      <alignment vertical="center"/>
    </xf>
    <xf numFmtId="0" fontId="13" fillId="0" borderId="10" xfId="0" applyFont="1" applyBorder="1" applyAlignment="1" applyProtection="1">
      <alignment horizontal="right" vertical="center"/>
    </xf>
    <xf numFmtId="0" fontId="69" fillId="0" borderId="93" xfId="13" applyFont="1" applyFill="1" applyBorder="1" applyAlignment="1" applyProtection="1">
      <alignment vertical="center"/>
    </xf>
    <xf numFmtId="0" fontId="6" fillId="0" borderId="51" xfId="0" applyFont="1" applyFill="1" applyBorder="1" applyAlignment="1" applyProtection="1">
      <alignment horizontal="center" vertical="center" wrapText="1"/>
    </xf>
    <xf numFmtId="0" fontId="70" fillId="0" borderId="21" xfId="0" applyFont="1" applyFill="1" applyBorder="1" applyAlignment="1" applyProtection="1">
      <alignment horizontal="center" vertical="center" wrapText="1"/>
    </xf>
    <xf numFmtId="0" fontId="70" fillId="0" borderId="29" xfId="0" applyFont="1" applyFill="1" applyBorder="1" applyAlignment="1" applyProtection="1">
      <alignment horizontal="center" vertical="center" wrapText="1"/>
    </xf>
    <xf numFmtId="49" fontId="5" fillId="0" borderId="51"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49" fontId="71" fillId="0" borderId="11" xfId="0" applyNumberFormat="1" applyFont="1" applyFill="1" applyBorder="1" applyAlignment="1" applyProtection="1">
      <alignment horizontal="left" vertical="center"/>
    </xf>
    <xf numFmtId="4" fontId="12" fillId="0" borderId="34" xfId="0" applyNumberFormat="1" applyFont="1" applyBorder="1" applyAlignment="1" applyProtection="1">
      <alignment vertical="center"/>
    </xf>
    <xf numFmtId="0" fontId="74" fillId="0" borderId="17" xfId="0" applyFont="1" applyBorder="1" applyAlignment="1" applyProtection="1">
      <alignment horizontal="center" vertical="center"/>
    </xf>
    <xf numFmtId="0" fontId="78" fillId="0" borderId="15" xfId="0" applyFont="1" applyBorder="1" applyAlignment="1" applyProtection="1">
      <alignment horizontal="left" vertical="center"/>
    </xf>
    <xf numFmtId="0" fontId="78" fillId="0" borderId="0" xfId="0" applyFont="1" applyBorder="1" applyAlignment="1" applyProtection="1">
      <alignment horizontal="left" vertical="center"/>
    </xf>
    <xf numFmtId="0" fontId="78" fillId="0" borderId="4" xfId="0" applyFont="1" applyBorder="1" applyAlignment="1" applyProtection="1">
      <alignment horizontal="left" vertical="center"/>
    </xf>
    <xf numFmtId="0" fontId="12" fillId="0" borderId="1" xfId="0" applyFont="1" applyBorder="1" applyAlignment="1" applyProtection="1">
      <alignment vertical="center"/>
    </xf>
    <xf numFmtId="4" fontId="69" fillId="0" borderId="10" xfId="13" applyNumberFormat="1" applyFont="1" applyFill="1" applyBorder="1" applyAlignment="1" applyProtection="1">
      <alignment vertical="center"/>
    </xf>
    <xf numFmtId="10" fontId="90" fillId="0" borderId="95" xfId="0" applyNumberFormat="1" applyFont="1" applyFill="1" applyBorder="1" applyAlignment="1" applyProtection="1">
      <alignment vertical="center"/>
    </xf>
    <xf numFmtId="0" fontId="27" fillId="0" borderId="65" xfId="0" applyFont="1" applyFill="1" applyBorder="1" applyAlignment="1" applyProtection="1">
      <alignment horizontal="center" vertical="center"/>
    </xf>
    <xf numFmtId="0" fontId="27" fillId="0" borderId="65" xfId="0" applyFont="1" applyBorder="1" applyAlignment="1" applyProtection="1">
      <alignment horizontal="center" vertical="center"/>
    </xf>
    <xf numFmtId="10" fontId="90" fillId="0" borderId="95" xfId="0" applyNumberFormat="1" applyFont="1" applyFill="1" applyBorder="1" applyAlignment="1" applyProtection="1">
      <alignment horizontal="center" vertical="center"/>
    </xf>
    <xf numFmtId="0" fontId="12" fillId="0" borderId="96" xfId="0" applyFont="1" applyBorder="1" applyAlignment="1">
      <alignment horizontal="right" vertical="center"/>
    </xf>
    <xf numFmtId="0" fontId="14" fillId="0" borderId="96" xfId="0" applyFont="1" applyFill="1" applyBorder="1" applyAlignment="1" applyProtection="1">
      <alignment horizontal="right" vertical="center"/>
    </xf>
    <xf numFmtId="0" fontId="12" fillId="0" borderId="76" xfId="0" applyFont="1" applyBorder="1" applyAlignment="1">
      <alignment horizontal="right" vertical="center"/>
    </xf>
    <xf numFmtId="0" fontId="12" fillId="0" borderId="97" xfId="0" applyFont="1" applyBorder="1" applyAlignment="1">
      <alignment horizontal="right" vertical="center"/>
    </xf>
    <xf numFmtId="0" fontId="15" fillId="6" borderId="98" xfId="0" applyFont="1" applyFill="1" applyBorder="1" applyAlignment="1" applyProtection="1">
      <alignment horizontal="center" vertical="center" wrapText="1"/>
    </xf>
    <xf numFmtId="0" fontId="15" fillId="7" borderId="87" xfId="0" applyFont="1" applyFill="1" applyBorder="1" applyAlignment="1" applyProtection="1">
      <alignment horizontal="center" vertical="center" wrapText="1"/>
    </xf>
    <xf numFmtId="0" fontId="12" fillId="0" borderId="0" xfId="0" applyFont="1" applyBorder="1" applyAlignment="1" applyProtection="1">
      <alignment horizontal="right" vertical="center"/>
    </xf>
    <xf numFmtId="0" fontId="12" fillId="0" borderId="99" xfId="0" applyFont="1" applyBorder="1" applyAlignment="1">
      <alignment horizontal="right" vertical="center"/>
    </xf>
    <xf numFmtId="0" fontId="14" fillId="0" borderId="100" xfId="0" applyFont="1" applyFill="1" applyBorder="1" applyAlignment="1" applyProtection="1">
      <alignment horizontal="right" vertical="center"/>
    </xf>
    <xf numFmtId="0" fontId="27" fillId="0" borderId="46" xfId="0" applyFont="1" applyBorder="1" applyAlignment="1">
      <alignment horizontal="right" vertical="center"/>
    </xf>
    <xf numFmtId="0" fontId="25" fillId="0" borderId="28" xfId="0" applyFont="1" applyFill="1" applyBorder="1" applyAlignment="1" applyProtection="1">
      <alignment horizontal="right" vertical="center"/>
    </xf>
    <xf numFmtId="0" fontId="25" fillId="0" borderId="29" xfId="0" applyFont="1" applyFill="1" applyBorder="1" applyAlignment="1" applyProtection="1">
      <alignment horizontal="right" vertical="center"/>
    </xf>
    <xf numFmtId="0" fontId="12" fillId="0" borderId="90" xfId="0" applyFont="1" applyBorder="1" applyAlignment="1" applyProtection="1">
      <alignment horizontal="right" vertical="center"/>
    </xf>
    <xf numFmtId="49" fontId="15" fillId="3" borderId="32" xfId="0" applyNumberFormat="1" applyFont="1" applyFill="1" applyBorder="1" applyAlignment="1" applyProtection="1">
      <alignment vertical="center"/>
    </xf>
    <xf numFmtId="0" fontId="12" fillId="0" borderId="81" xfId="0" applyFont="1" applyBorder="1" applyAlignment="1" applyProtection="1">
      <alignment horizontal="right" vertical="center"/>
    </xf>
    <xf numFmtId="49" fontId="15" fillId="3" borderId="21" xfId="0" applyNumberFormat="1" applyFont="1" applyFill="1" applyBorder="1" applyAlignment="1" applyProtection="1">
      <alignment vertical="center"/>
    </xf>
    <xf numFmtId="49" fontId="15" fillId="3" borderId="21" xfId="0" applyNumberFormat="1" applyFont="1" applyFill="1" applyBorder="1" applyAlignment="1" applyProtection="1">
      <alignment horizontal="left" vertical="center"/>
    </xf>
    <xf numFmtId="0" fontId="25" fillId="3" borderId="21" xfId="0" applyFont="1" applyFill="1" applyBorder="1" applyAlignment="1" applyProtection="1">
      <alignment horizontal="center" vertical="center"/>
    </xf>
    <xf numFmtId="0" fontId="14" fillId="0" borderId="37" xfId="0" applyFont="1" applyBorder="1" applyAlignment="1" applyProtection="1">
      <alignment horizontal="right" vertical="center"/>
    </xf>
    <xf numFmtId="0" fontId="15" fillId="3" borderId="71" xfId="0" applyFont="1" applyFill="1" applyBorder="1" applyAlignment="1" applyProtection="1">
      <alignment horizontal="left" vertical="center"/>
    </xf>
    <xf numFmtId="0" fontId="15" fillId="3" borderId="45" xfId="0" applyFont="1" applyFill="1" applyBorder="1" applyAlignment="1" applyProtection="1">
      <alignment horizontal="left" vertical="center"/>
    </xf>
    <xf numFmtId="0" fontId="14" fillId="0" borderId="94" xfId="0" applyFont="1" applyBorder="1" applyAlignment="1" applyProtection="1">
      <alignment horizontal="right" vertical="center"/>
    </xf>
    <xf numFmtId="49" fontId="15" fillId="3" borderId="94" xfId="0" applyNumberFormat="1" applyFont="1" applyFill="1" applyBorder="1" applyAlignment="1" applyProtection="1">
      <alignment vertical="center"/>
    </xf>
    <xf numFmtId="49" fontId="15" fillId="3" borderId="45"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0" fontId="14" fillId="0" borderId="0" xfId="0" applyFont="1" applyBorder="1" applyAlignment="1" applyProtection="1">
      <alignment horizontal="right" vertical="center"/>
    </xf>
    <xf numFmtId="49" fontId="15" fillId="0" borderId="8" xfId="0" applyNumberFormat="1" applyFont="1" applyFill="1" applyBorder="1" applyAlignment="1" applyProtection="1">
      <alignment vertical="center"/>
    </xf>
    <xf numFmtId="49" fontId="15" fillId="3" borderId="7" xfId="0" applyNumberFormat="1" applyFont="1" applyFill="1" applyBorder="1" applyAlignment="1" applyProtection="1">
      <alignment horizontal="left" vertical="center"/>
    </xf>
    <xf numFmtId="0" fontId="12" fillId="0" borderId="86" xfId="0" applyFont="1" applyBorder="1" applyAlignment="1" applyProtection="1">
      <alignment horizontal="right" vertical="center"/>
    </xf>
    <xf numFmtId="10" fontId="88" fillId="4" borderId="21" xfId="0" applyNumberFormat="1" applyFont="1" applyFill="1" applyBorder="1" applyAlignment="1" applyProtection="1">
      <alignment horizontal="center" vertical="center"/>
    </xf>
    <xf numFmtId="0" fontId="12" fillId="0" borderId="97" xfId="0" applyFont="1" applyBorder="1" applyAlignment="1" applyProtection="1">
      <alignment horizontal="right" vertical="center"/>
    </xf>
    <xf numFmtId="0" fontId="12" fillId="0" borderId="96" xfId="0" applyFont="1" applyBorder="1" applyAlignment="1" applyProtection="1">
      <alignment horizontal="right" vertical="center"/>
    </xf>
    <xf numFmtId="0" fontId="12" fillId="0" borderId="76" xfId="0" applyFont="1" applyBorder="1" applyAlignment="1" applyProtection="1">
      <alignment horizontal="right" vertical="center"/>
    </xf>
    <xf numFmtId="0" fontId="12" fillId="0" borderId="99" xfId="0" applyFont="1" applyBorder="1" applyAlignment="1" applyProtection="1">
      <alignment horizontal="right" vertical="center"/>
    </xf>
    <xf numFmtId="0" fontId="27" fillId="0" borderId="46" xfId="0" applyFont="1" applyBorder="1" applyAlignment="1" applyProtection="1">
      <alignment horizontal="right" vertical="center"/>
    </xf>
    <xf numFmtId="0" fontId="14" fillId="0" borderId="21" xfId="0" applyFont="1" applyBorder="1" applyAlignment="1" applyProtection="1">
      <alignment horizontal="right" vertical="center"/>
    </xf>
    <xf numFmtId="0" fontId="14" fillId="0" borderId="45" xfId="0" applyFont="1" applyBorder="1" applyAlignment="1" applyProtection="1">
      <alignment horizontal="left" vertical="center"/>
    </xf>
    <xf numFmtId="0" fontId="14" fillId="0" borderId="4" xfId="0" applyFont="1" applyBorder="1" applyAlignment="1" applyProtection="1">
      <alignment horizontal="right" vertical="center"/>
    </xf>
    <xf numFmtId="170" fontId="15" fillId="0" borderId="2" xfId="0" applyNumberFormat="1" applyFont="1" applyFill="1" applyBorder="1" applyAlignment="1" applyProtection="1">
      <alignment horizontal="left" vertical="center"/>
    </xf>
    <xf numFmtId="0" fontId="92" fillId="0" borderId="22"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173" fontId="93" fillId="0" borderId="0" xfId="13" applyNumberFormat="1" applyFont="1" applyBorder="1" applyAlignment="1" applyProtection="1">
      <alignment horizontal="left" vertical="center"/>
    </xf>
    <xf numFmtId="177" fontId="15" fillId="3" borderId="21" xfId="0" applyNumberFormat="1" applyFont="1" applyFill="1" applyBorder="1" applyAlignment="1" applyProtection="1">
      <alignment horizontal="left" vertical="center"/>
      <protection locked="0"/>
    </xf>
    <xf numFmtId="178" fontId="15" fillId="3" borderId="21" xfId="0" applyNumberFormat="1" applyFont="1" applyFill="1" applyBorder="1" applyAlignment="1" applyProtection="1">
      <alignment horizontal="left" vertical="center"/>
      <protection locked="0"/>
    </xf>
    <xf numFmtId="49" fontId="15" fillId="3" borderId="21" xfId="0" applyNumberFormat="1" applyFont="1" applyFill="1" applyBorder="1" applyAlignment="1" applyProtection="1">
      <alignment horizontal="left" vertical="center"/>
      <protection locked="0"/>
    </xf>
    <xf numFmtId="49" fontId="15" fillId="3" borderId="21" xfId="0" applyNumberFormat="1" applyFont="1" applyFill="1" applyBorder="1" applyAlignment="1" applyProtection="1">
      <alignment vertical="center"/>
      <protection locked="0"/>
    </xf>
    <xf numFmtId="49" fontId="15" fillId="3" borderId="45" xfId="0" applyNumberFormat="1" applyFont="1" applyFill="1" applyBorder="1" applyAlignment="1" applyProtection="1">
      <alignment vertical="center"/>
      <protection locked="0"/>
    </xf>
    <xf numFmtId="49" fontId="15" fillId="3" borderId="7" xfId="0" applyNumberFormat="1" applyFont="1" applyFill="1" applyBorder="1" applyAlignment="1" applyProtection="1">
      <alignment horizontal="left" vertical="center"/>
      <protection locked="0"/>
    </xf>
    <xf numFmtId="179" fontId="15" fillId="3" borderId="21" xfId="0" applyNumberFormat="1" applyFont="1" applyFill="1" applyBorder="1" applyAlignment="1" applyProtection="1">
      <alignment horizontal="left" vertical="center"/>
      <protection locked="0"/>
    </xf>
    <xf numFmtId="173" fontId="75" fillId="3" borderId="17" xfId="13" applyNumberFormat="1" applyFont="1" applyFill="1" applyBorder="1" applyAlignment="1" applyProtection="1">
      <alignment vertical="center"/>
      <protection locked="0"/>
    </xf>
    <xf numFmtId="173" fontId="75" fillId="3" borderId="15" xfId="13" applyNumberFormat="1" applyFont="1" applyFill="1" applyBorder="1" applyAlignment="1" applyProtection="1">
      <alignment vertical="center"/>
      <protection locked="0"/>
    </xf>
    <xf numFmtId="0" fontId="69" fillId="3" borderId="15" xfId="13" applyFont="1" applyFill="1" applyBorder="1" applyAlignment="1" applyProtection="1">
      <alignment vertical="center"/>
      <protection locked="0"/>
    </xf>
    <xf numFmtId="0" fontId="76" fillId="3" borderId="15" xfId="13" applyFont="1" applyFill="1" applyBorder="1" applyAlignment="1" applyProtection="1">
      <alignment vertical="center"/>
      <protection locked="0"/>
    </xf>
    <xf numFmtId="173" fontId="69" fillId="3" borderId="15" xfId="13" applyNumberFormat="1" applyFont="1" applyFill="1" applyBorder="1" applyAlignment="1" applyProtection="1">
      <alignment vertical="center"/>
      <protection locked="0"/>
    </xf>
    <xf numFmtId="0" fontId="27" fillId="3" borderId="15" xfId="0" applyFont="1" applyFill="1" applyBorder="1" applyAlignment="1" applyProtection="1">
      <alignment horizontal="right" vertical="center"/>
      <protection locked="0"/>
    </xf>
    <xf numFmtId="0" fontId="13" fillId="3" borderId="15" xfId="0" applyFont="1" applyFill="1" applyBorder="1" applyAlignment="1" applyProtection="1">
      <alignment vertical="center"/>
      <protection locked="0"/>
    </xf>
    <xf numFmtId="0" fontId="5" fillId="3" borderId="15" xfId="0" applyFont="1" applyFill="1" applyBorder="1" applyAlignment="1" applyProtection="1">
      <alignment vertical="center"/>
      <protection locked="0"/>
    </xf>
    <xf numFmtId="170" fontId="26" fillId="3" borderId="43" xfId="0" applyNumberFormat="1" applyFont="1" applyFill="1" applyBorder="1" applyAlignment="1" applyProtection="1">
      <alignment vertical="center"/>
      <protection locked="0"/>
    </xf>
    <xf numFmtId="173" fontId="6" fillId="3" borderId="4" xfId="13" applyNumberFormat="1" applyFont="1" applyFill="1" applyBorder="1" applyAlignment="1" applyProtection="1">
      <alignment horizontal="left" vertical="center"/>
      <protection locked="0"/>
    </xf>
    <xf numFmtId="173" fontId="75" fillId="3" borderId="0" xfId="13" applyNumberFormat="1" applyFont="1" applyFill="1" applyBorder="1" applyAlignment="1" applyProtection="1">
      <alignment horizontal="left" vertical="center"/>
      <protection locked="0"/>
    </xf>
    <xf numFmtId="0" fontId="69" fillId="3" borderId="0" xfId="13" applyFont="1" applyFill="1" applyBorder="1" applyAlignment="1" applyProtection="1">
      <alignment vertical="center"/>
      <protection locked="0"/>
    </xf>
    <xf numFmtId="0" fontId="27" fillId="3" borderId="0" xfId="0" applyFont="1" applyFill="1" applyBorder="1" applyAlignment="1" applyProtection="1">
      <alignment horizontal="right" vertical="center"/>
      <protection locked="0"/>
    </xf>
    <xf numFmtId="0" fontId="13"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26" fillId="3" borderId="8" xfId="0" applyNumberFormat="1" applyFont="1" applyFill="1" applyBorder="1" applyAlignment="1" applyProtection="1">
      <alignment vertical="center"/>
      <protection locked="0"/>
    </xf>
    <xf numFmtId="173" fontId="75" fillId="3" borderId="4" xfId="13" applyNumberFormat="1" applyFont="1" applyFill="1" applyBorder="1" applyAlignment="1" applyProtection="1">
      <alignment horizontal="left" vertical="center"/>
      <protection locked="0"/>
    </xf>
    <xf numFmtId="0" fontId="46" fillId="3" borderId="4" xfId="13" applyFont="1" applyFill="1" applyBorder="1" applyAlignment="1" applyProtection="1">
      <alignment vertical="center"/>
      <protection locked="0"/>
    </xf>
    <xf numFmtId="173" fontId="77" fillId="3" borderId="0" xfId="13" applyNumberFormat="1" applyFont="1" applyFill="1" applyBorder="1" applyAlignment="1" applyProtection="1">
      <alignment horizontal="right" vertical="center"/>
      <protection locked="0"/>
    </xf>
    <xf numFmtId="9" fontId="69" fillId="3" borderId="10" xfId="13" applyNumberFormat="1" applyFont="1" applyFill="1" applyBorder="1" applyAlignment="1" applyProtection="1">
      <alignment vertical="center"/>
      <protection locked="0"/>
    </xf>
    <xf numFmtId="0" fontId="69" fillId="3" borderId="10" xfId="13"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39" fontId="69" fillId="3" borderId="0" xfId="13" applyNumberFormat="1" applyFont="1" applyFill="1" applyBorder="1" applyAlignment="1" applyProtection="1">
      <alignment vertical="center"/>
      <protection locked="0"/>
    </xf>
    <xf numFmtId="39" fontId="69" fillId="3" borderId="10" xfId="13" applyNumberFormat="1" applyFont="1" applyFill="1" applyBorder="1" applyAlignment="1" applyProtection="1">
      <alignment vertical="center"/>
      <protection locked="0"/>
    </xf>
    <xf numFmtId="173" fontId="75" fillId="3" borderId="11" xfId="13" applyNumberFormat="1" applyFont="1" applyFill="1" applyBorder="1" applyAlignment="1" applyProtection="1">
      <alignment vertical="center"/>
      <protection locked="0"/>
    </xf>
    <xf numFmtId="173" fontId="6" fillId="3" borderId="5" xfId="13" applyNumberFormat="1" applyFont="1" applyFill="1" applyBorder="1" applyAlignment="1" applyProtection="1">
      <alignment vertical="center"/>
      <protection locked="0"/>
    </xf>
    <xf numFmtId="0" fontId="5" fillId="3" borderId="5" xfId="13" applyFont="1" applyFill="1" applyBorder="1" applyAlignment="1" applyProtection="1">
      <alignment vertical="center"/>
      <protection locked="0"/>
    </xf>
    <xf numFmtId="173" fontId="5" fillId="3" borderId="5" xfId="13" applyNumberFormat="1" applyFont="1" applyFill="1" applyBorder="1" applyAlignment="1" applyProtection="1">
      <alignment vertical="center"/>
      <protection locked="0"/>
    </xf>
    <xf numFmtId="0" fontId="27" fillId="3" borderId="5" xfId="0" applyFont="1" applyFill="1" applyBorder="1" applyAlignment="1" applyProtection="1">
      <alignment horizontal="right" vertical="center"/>
      <protection locked="0"/>
    </xf>
    <xf numFmtId="0" fontId="13" fillId="3" borderId="5" xfId="0" applyFont="1" applyFill="1" applyBorder="1" applyAlignment="1" applyProtection="1">
      <alignment vertical="center"/>
      <protection locked="0"/>
    </xf>
    <xf numFmtId="0" fontId="5" fillId="3" borderId="5" xfId="0" applyFont="1" applyFill="1" applyBorder="1" applyAlignment="1" applyProtection="1">
      <alignment vertical="center"/>
      <protection locked="0"/>
    </xf>
    <xf numFmtId="170" fontId="26" fillId="3" borderId="34" xfId="0" applyNumberFormat="1" applyFont="1" applyFill="1" applyBorder="1" applyAlignment="1" applyProtection="1">
      <alignment vertical="center"/>
      <protection locked="0"/>
    </xf>
    <xf numFmtId="173" fontId="77" fillId="3" borderId="4" xfId="13" applyNumberFormat="1" applyFont="1" applyFill="1" applyBorder="1" applyAlignment="1" applyProtection="1">
      <alignment vertical="center"/>
      <protection locked="0"/>
    </xf>
    <xf numFmtId="173" fontId="75" fillId="3" borderId="0" xfId="13" applyNumberFormat="1" applyFont="1" applyFill="1" applyBorder="1" applyAlignment="1" applyProtection="1">
      <alignment vertical="center"/>
      <protection locked="0"/>
    </xf>
    <xf numFmtId="0" fontId="76" fillId="3" borderId="0" xfId="13" applyFont="1" applyFill="1" applyBorder="1" applyAlignment="1" applyProtection="1">
      <alignment vertical="center"/>
      <protection locked="0"/>
    </xf>
    <xf numFmtId="0" fontId="67" fillId="3" borderId="0" xfId="0" applyFont="1" applyFill="1" applyBorder="1" applyAlignment="1" applyProtection="1">
      <alignment vertical="center"/>
      <protection locked="0"/>
    </xf>
    <xf numFmtId="173" fontId="69" fillId="3" borderId="8" xfId="13" applyNumberFormat="1" applyFont="1" applyFill="1" applyBorder="1" applyAlignment="1" applyProtection="1">
      <alignment vertical="center"/>
      <protection locked="0"/>
    </xf>
    <xf numFmtId="173" fontId="6" fillId="3" borderId="4" xfId="13" applyNumberFormat="1" applyFont="1" applyFill="1" applyBorder="1" applyAlignment="1" applyProtection="1">
      <alignment horizontal="right" vertical="center"/>
      <protection locked="0"/>
    </xf>
    <xf numFmtId="176" fontId="12" fillId="3" borderId="0" xfId="0" applyNumberFormat="1" applyFont="1" applyFill="1" applyBorder="1" applyAlignment="1" applyProtection="1">
      <alignment vertical="center"/>
      <protection locked="0"/>
    </xf>
    <xf numFmtId="0" fontId="69" fillId="3" borderId="8" xfId="13" applyFont="1" applyFill="1" applyBorder="1" applyAlignment="1" applyProtection="1">
      <alignment vertical="center"/>
      <protection locked="0"/>
    </xf>
    <xf numFmtId="0" fontId="13" fillId="3" borderId="0" xfId="0" applyFont="1" applyFill="1" applyBorder="1" applyAlignment="1" applyProtection="1">
      <alignment horizontal="center" vertical="center"/>
      <protection locked="0"/>
    </xf>
    <xf numFmtId="0" fontId="13" fillId="3" borderId="0" xfId="0" applyFont="1" applyFill="1" applyBorder="1" applyAlignment="1" applyProtection="1">
      <alignment horizontal="right" vertical="center"/>
      <protection locked="0"/>
    </xf>
    <xf numFmtId="0" fontId="67" fillId="3" borderId="0" xfId="0" applyFont="1" applyFill="1" applyBorder="1" applyAlignment="1" applyProtection="1">
      <alignment horizontal="center" vertical="center"/>
      <protection locked="0"/>
    </xf>
    <xf numFmtId="0" fontId="12" fillId="3" borderId="10" xfId="0" applyFont="1" applyFill="1" applyBorder="1" applyAlignment="1" applyProtection="1">
      <alignment vertical="center"/>
      <protection locked="0"/>
    </xf>
    <xf numFmtId="0" fontId="26" fillId="3" borderId="10" xfId="0" applyFont="1" applyFill="1" applyBorder="1" applyAlignment="1" applyProtection="1">
      <alignment horizontal="right" vertical="center"/>
      <protection locked="0"/>
    </xf>
    <xf numFmtId="39" fontId="69" fillId="3" borderId="8" xfId="13" applyNumberFormat="1" applyFont="1" applyFill="1" applyBorder="1" applyAlignment="1" applyProtection="1">
      <alignment vertical="center"/>
      <protection locked="0"/>
    </xf>
    <xf numFmtId="173" fontId="77" fillId="3" borderId="4" xfId="13" applyNumberFormat="1" applyFont="1" applyFill="1" applyBorder="1" applyAlignment="1" applyProtection="1">
      <alignment horizontal="left" vertical="center"/>
      <protection locked="0"/>
    </xf>
    <xf numFmtId="173" fontId="77" fillId="3" borderId="0" xfId="13" applyNumberFormat="1" applyFont="1" applyFill="1" applyBorder="1" applyAlignment="1" applyProtection="1">
      <alignment horizontal="left" vertical="center"/>
      <protection locked="0"/>
    </xf>
    <xf numFmtId="9" fontId="69" fillId="3" borderId="0" xfId="13" applyNumberFormat="1" applyFont="1" applyFill="1" applyBorder="1" applyAlignment="1" applyProtection="1">
      <alignment vertical="center"/>
      <protection locked="0"/>
    </xf>
    <xf numFmtId="0" fontId="67" fillId="3" borderId="0" xfId="0" applyFont="1" applyFill="1" applyBorder="1" applyAlignment="1" applyProtection="1">
      <alignment horizontal="right" vertical="center"/>
      <protection locked="0"/>
    </xf>
    <xf numFmtId="0" fontId="76" fillId="3" borderId="11" xfId="13" applyFont="1" applyFill="1" applyBorder="1" applyAlignment="1" applyProtection="1">
      <alignment horizontal="right" vertical="center"/>
      <protection locked="0"/>
    </xf>
    <xf numFmtId="0" fontId="77" fillId="3" borderId="5" xfId="13" applyFont="1" applyFill="1" applyBorder="1" applyAlignment="1" applyProtection="1">
      <alignment horizontal="right" vertical="center"/>
      <protection locked="0"/>
    </xf>
    <xf numFmtId="0" fontId="69" fillId="3" borderId="5" xfId="13" applyFont="1" applyFill="1" applyBorder="1" applyAlignment="1" applyProtection="1">
      <alignment vertical="center"/>
      <protection locked="0"/>
    </xf>
    <xf numFmtId="0" fontId="46" fillId="3" borderId="5" xfId="0" applyFont="1" applyFill="1" applyBorder="1" applyAlignment="1" applyProtection="1">
      <alignment vertical="center"/>
      <protection locked="0"/>
    </xf>
    <xf numFmtId="0" fontId="67" fillId="3" borderId="5" xfId="0" applyFont="1" applyFill="1" applyBorder="1" applyAlignment="1" applyProtection="1">
      <alignment horizontal="right" vertical="center"/>
      <protection locked="0"/>
    </xf>
    <xf numFmtId="0" fontId="67" fillId="3" borderId="5" xfId="0" applyFont="1" applyFill="1" applyBorder="1" applyAlignment="1" applyProtection="1">
      <alignment vertical="center"/>
      <protection locked="0"/>
    </xf>
    <xf numFmtId="0" fontId="69" fillId="3" borderId="34" xfId="13" applyFont="1" applyFill="1" applyBorder="1" applyAlignment="1" applyProtection="1">
      <alignment vertical="center"/>
      <protection locked="0"/>
    </xf>
    <xf numFmtId="49" fontId="71" fillId="9" borderId="72" xfId="0" applyNumberFormat="1" applyFont="1" applyFill="1" applyBorder="1" applyAlignment="1" applyProtection="1">
      <alignment horizontal="center" vertical="center"/>
    </xf>
    <xf numFmtId="176" fontId="18" fillId="9" borderId="65" xfId="0" applyNumberFormat="1" applyFont="1" applyFill="1" applyBorder="1" applyAlignment="1" applyProtection="1">
      <alignment vertical="center"/>
    </xf>
    <xf numFmtId="0" fontId="12" fillId="9" borderId="65" xfId="0" applyFont="1" applyFill="1" applyBorder="1" applyAlignment="1" applyProtection="1">
      <alignment vertical="center"/>
    </xf>
    <xf numFmtId="0" fontId="4" fillId="9" borderId="65" xfId="0" applyFont="1" applyFill="1" applyBorder="1" applyAlignment="1" applyProtection="1">
      <alignment vertical="center"/>
    </xf>
    <xf numFmtId="176" fontId="5" fillId="9" borderId="65" xfId="0" applyNumberFormat="1" applyFont="1" applyFill="1" applyBorder="1" applyAlignment="1" applyProtection="1">
      <alignment vertical="center"/>
    </xf>
    <xf numFmtId="176" fontId="4" fillId="9" borderId="101" xfId="0" applyNumberFormat="1" applyFont="1" applyFill="1" applyBorder="1" applyAlignment="1" applyProtection="1">
      <alignment vertical="center"/>
    </xf>
    <xf numFmtId="0" fontId="7" fillId="0" borderId="54" xfId="0" applyFont="1" applyBorder="1" applyAlignment="1" applyProtection="1">
      <alignment horizontal="center" wrapText="1"/>
    </xf>
    <xf numFmtId="0" fontId="7" fillId="0" borderId="87" xfId="0" applyFont="1" applyBorder="1" applyAlignment="1" applyProtection="1">
      <alignment horizontal="center" wrapText="1"/>
    </xf>
    <xf numFmtId="0" fontId="29" fillId="0" borderId="5" xfId="0" applyFont="1" applyFill="1" applyBorder="1" applyAlignment="1" applyProtection="1">
      <alignment horizontal="right" vertical="center"/>
    </xf>
    <xf numFmtId="168" fontId="5" fillId="0" borderId="10" xfId="0" applyNumberFormat="1" applyFont="1" applyFill="1" applyBorder="1" applyAlignment="1" applyProtection="1">
      <alignment horizontal="right" vertical="center"/>
    </xf>
    <xf numFmtId="0" fontId="29" fillId="0" borderId="20" xfId="0" applyFont="1" applyFill="1" applyBorder="1" applyAlignment="1" applyProtection="1">
      <alignment horizontal="right" vertical="center"/>
    </xf>
    <xf numFmtId="0" fontId="21" fillId="0" borderId="0" xfId="0" applyFont="1" applyFill="1" applyBorder="1" applyAlignment="1" applyProtection="1">
      <alignment vertical="center"/>
    </xf>
    <xf numFmtId="0" fontId="6" fillId="3" borderId="0" xfId="13" applyFont="1" applyFill="1" applyBorder="1" applyAlignment="1" applyProtection="1">
      <alignment vertical="center"/>
      <protection locked="0"/>
    </xf>
    <xf numFmtId="0" fontId="26" fillId="3" borderId="0" xfId="0" applyFont="1" applyFill="1" applyBorder="1" applyAlignment="1" applyProtection="1">
      <alignment vertical="center"/>
      <protection locked="0"/>
    </xf>
    <xf numFmtId="173" fontId="77" fillId="3" borderId="9" xfId="13" applyNumberFormat="1" applyFont="1" applyFill="1" applyBorder="1" applyAlignment="1" applyProtection="1">
      <alignment horizontal="left" vertical="center"/>
      <protection locked="0"/>
    </xf>
    <xf numFmtId="0" fontId="75" fillId="3" borderId="10" xfId="13" applyFont="1" applyFill="1" applyBorder="1" applyAlignment="1" applyProtection="1">
      <alignment horizontal="right" vertical="center"/>
      <protection locked="0"/>
    </xf>
    <xf numFmtId="0" fontId="67" fillId="3" borderId="10" xfId="0" applyFont="1" applyFill="1" applyBorder="1" applyAlignment="1" applyProtection="1">
      <alignment vertical="center"/>
      <protection locked="0"/>
    </xf>
    <xf numFmtId="0" fontId="67" fillId="3" borderId="10" xfId="0" applyFont="1" applyFill="1" applyBorder="1" applyAlignment="1" applyProtection="1">
      <alignment horizontal="right" vertical="center"/>
      <protection locked="0"/>
    </xf>
    <xf numFmtId="39" fontId="69" fillId="3" borderId="93" xfId="13" applyNumberFormat="1" applyFont="1" applyFill="1" applyBorder="1" applyAlignment="1" applyProtection="1">
      <alignment vertical="center"/>
      <protection locked="0"/>
    </xf>
    <xf numFmtId="173" fontId="77" fillId="3" borderId="4" xfId="13" applyNumberFormat="1" applyFont="1" applyFill="1" applyBorder="1" applyAlignment="1" applyProtection="1">
      <alignment horizontal="center" vertical="center"/>
      <protection locked="0"/>
    </xf>
    <xf numFmtId="0" fontId="6" fillId="3" borderId="11" xfId="13" applyFont="1" applyFill="1" applyBorder="1" applyAlignment="1" applyProtection="1">
      <alignment horizontal="center" vertical="center"/>
      <protection locked="0"/>
    </xf>
    <xf numFmtId="0" fontId="13" fillId="3" borderId="8" xfId="0" applyFont="1" applyFill="1" applyBorder="1" applyAlignment="1" applyProtection="1">
      <alignment vertical="center"/>
      <protection locked="0"/>
    </xf>
    <xf numFmtId="0" fontId="13" fillId="3" borderId="93" xfId="0" applyFont="1" applyFill="1" applyBorder="1" applyAlignment="1" applyProtection="1">
      <alignment vertical="center"/>
      <protection locked="0"/>
    </xf>
    <xf numFmtId="0" fontId="13" fillId="3" borderId="34" xfId="0" applyFont="1" applyFill="1" applyBorder="1" applyAlignment="1" applyProtection="1">
      <alignment vertical="center"/>
      <protection locked="0"/>
    </xf>
    <xf numFmtId="43" fontId="5" fillId="0" borderId="21" xfId="0" applyNumberFormat="1" applyFont="1" applyFill="1" applyBorder="1" applyAlignment="1" applyProtection="1">
      <alignment horizontal="right" vertical="center"/>
    </xf>
    <xf numFmtId="43" fontId="5" fillId="0" borderId="29" xfId="0" applyNumberFormat="1" applyFont="1" applyFill="1" applyBorder="1" applyAlignment="1" applyProtection="1">
      <alignment horizontal="right" vertical="center"/>
    </xf>
    <xf numFmtId="43" fontId="5" fillId="0" borderId="28" xfId="0" applyNumberFormat="1" applyFont="1" applyFill="1" applyBorder="1" applyAlignment="1" applyProtection="1">
      <alignment horizontal="right" vertical="center"/>
    </xf>
    <xf numFmtId="43" fontId="18" fillId="3" borderId="107" xfId="0" applyNumberFormat="1" applyFont="1" applyFill="1" applyBorder="1" applyAlignment="1" applyProtection="1">
      <alignment vertical="center"/>
      <protection locked="0"/>
    </xf>
    <xf numFmtId="43" fontId="18" fillId="3" borderId="1" xfId="0" applyNumberFormat="1" applyFont="1" applyFill="1" applyBorder="1" applyAlignment="1" applyProtection="1">
      <alignment vertical="center"/>
      <protection locked="0"/>
    </xf>
    <xf numFmtId="44" fontId="14" fillId="0" borderId="109" xfId="0" applyNumberFormat="1" applyFont="1" applyFill="1" applyBorder="1" applyAlignment="1" applyProtection="1">
      <alignment horizontal="right" vertical="center"/>
    </xf>
    <xf numFmtId="44" fontId="14" fillId="0" borderId="110" xfId="0" applyNumberFormat="1" applyFont="1" applyFill="1" applyBorder="1" applyAlignment="1" applyProtection="1">
      <alignment horizontal="right" vertical="center"/>
    </xf>
    <xf numFmtId="44" fontId="14" fillId="0" borderId="111" xfId="0" applyNumberFormat="1" applyFont="1" applyFill="1" applyBorder="1" applyAlignment="1" applyProtection="1">
      <alignment horizontal="right" vertical="center"/>
    </xf>
    <xf numFmtId="44" fontId="14" fillId="3" borderId="84" xfId="0" applyNumberFormat="1" applyFont="1" applyFill="1" applyBorder="1" applyAlignment="1" applyProtection="1">
      <alignment horizontal="right" vertical="center"/>
      <protection locked="0"/>
    </xf>
    <xf numFmtId="44" fontId="14" fillId="3" borderId="112" xfId="0" applyNumberFormat="1" applyFont="1" applyFill="1" applyBorder="1" applyAlignment="1" applyProtection="1">
      <alignment horizontal="right" vertical="center"/>
      <protection locked="0"/>
    </xf>
    <xf numFmtId="44" fontId="14" fillId="0" borderId="112" xfId="0" applyNumberFormat="1" applyFont="1" applyBorder="1" applyAlignment="1" applyProtection="1">
      <alignment horizontal="right" vertical="center"/>
    </xf>
    <xf numFmtId="44" fontId="14" fillId="0" borderId="71" xfId="0" applyNumberFormat="1" applyFont="1" applyBorder="1" applyAlignment="1" applyProtection="1">
      <alignment horizontal="right" vertical="center"/>
    </xf>
    <xf numFmtId="44" fontId="14" fillId="10" borderId="113" xfId="0" applyNumberFormat="1" applyFont="1" applyFill="1" applyBorder="1" applyAlignment="1" applyProtection="1">
      <alignment horizontal="right" vertical="center"/>
    </xf>
    <xf numFmtId="44" fontId="14" fillId="0" borderId="114" xfId="0" applyNumberFormat="1" applyFont="1" applyBorder="1" applyAlignment="1" applyProtection="1">
      <alignment horizontal="right" vertical="center"/>
    </xf>
    <xf numFmtId="44" fontId="14" fillId="0" borderId="113" xfId="0" applyNumberFormat="1" applyFont="1" applyBorder="1" applyAlignment="1" applyProtection="1">
      <alignment horizontal="right" vertical="center"/>
    </xf>
    <xf numFmtId="44" fontId="7" fillId="0" borderId="71" xfId="0" applyNumberFormat="1" applyFont="1" applyBorder="1" applyAlignment="1" applyProtection="1">
      <alignment vertical="center"/>
    </xf>
    <xf numFmtId="44" fontId="7" fillId="0" borderId="115" xfId="0" applyNumberFormat="1" applyFont="1" applyBorder="1" applyAlignment="1" applyProtection="1">
      <alignment vertical="center"/>
    </xf>
    <xf numFmtId="44" fontId="4" fillId="0" borderId="8" xfId="0" applyNumberFormat="1" applyFont="1" applyFill="1" applyBorder="1" applyAlignment="1" applyProtection="1">
      <alignment vertical="center"/>
    </xf>
    <xf numFmtId="44" fontId="15" fillId="0" borderId="34" xfId="0" applyNumberFormat="1" applyFont="1" applyFill="1" applyBorder="1" applyAlignment="1" applyProtection="1">
      <alignment vertical="center"/>
    </xf>
    <xf numFmtId="44" fontId="5" fillId="0" borderId="8" xfId="0" applyNumberFormat="1" applyFont="1" applyFill="1" applyBorder="1" applyAlignment="1" applyProtection="1">
      <alignment vertical="center"/>
    </xf>
    <xf numFmtId="44" fontId="4" fillId="0" borderId="93" xfId="0" applyNumberFormat="1" applyFont="1" applyBorder="1" applyAlignment="1" applyProtection="1">
      <alignment vertical="center"/>
    </xf>
    <xf numFmtId="44" fontId="5" fillId="0" borderId="116" xfId="0" applyNumberFormat="1" applyFont="1" applyFill="1" applyBorder="1" applyAlignment="1" applyProtection="1">
      <alignment vertical="center"/>
    </xf>
    <xf numFmtId="44" fontId="5" fillId="0" borderId="3" xfId="0" applyNumberFormat="1" applyFont="1" applyFill="1" applyBorder="1" applyAlignment="1" applyProtection="1">
      <alignment vertical="center"/>
    </xf>
    <xf numFmtId="44" fontId="6" fillId="0" borderId="34" xfId="0" applyNumberFormat="1" applyFont="1" applyFill="1" applyBorder="1" applyAlignment="1" applyProtection="1">
      <alignment vertical="center"/>
    </xf>
    <xf numFmtId="44" fontId="5" fillId="0" borderId="93" xfId="0" applyNumberFormat="1" applyFont="1" applyFill="1" applyBorder="1" applyAlignment="1" applyProtection="1">
      <alignment vertical="center"/>
    </xf>
    <xf numFmtId="44" fontId="14" fillId="0" borderId="3" xfId="0" applyNumberFormat="1" applyFont="1" applyBorder="1" applyAlignment="1" applyProtection="1">
      <alignment vertical="center"/>
    </xf>
    <xf numFmtId="44" fontId="29" fillId="0" borderId="3" xfId="0" applyNumberFormat="1" applyFont="1" applyFill="1" applyBorder="1" applyAlignment="1" applyProtection="1">
      <alignment vertical="center"/>
    </xf>
    <xf numFmtId="44" fontId="29" fillId="0" borderId="117" xfId="0" applyNumberFormat="1" applyFont="1" applyFill="1" applyBorder="1" applyAlignment="1" applyProtection="1">
      <alignment vertical="center"/>
    </xf>
    <xf numFmtId="44" fontId="26" fillId="0" borderId="101" xfId="0" applyNumberFormat="1" applyFont="1" applyFill="1" applyBorder="1" applyAlignment="1" applyProtection="1">
      <alignment vertical="center"/>
    </xf>
    <xf numFmtId="44" fontId="29" fillId="0" borderId="34" xfId="0" applyNumberFormat="1" applyFont="1" applyFill="1" applyBorder="1" applyAlignment="1" applyProtection="1">
      <alignment vertical="center"/>
    </xf>
    <xf numFmtId="44" fontId="4" fillId="0" borderId="8" xfId="0" applyNumberFormat="1" applyFont="1" applyBorder="1" applyAlignment="1" applyProtection="1">
      <alignment vertical="center"/>
    </xf>
    <xf numFmtId="44" fontId="15" fillId="0" borderId="34" xfId="0" applyNumberFormat="1" applyFont="1" applyBorder="1" applyAlignment="1" applyProtection="1">
      <alignment vertical="center"/>
    </xf>
    <xf numFmtId="44" fontId="29" fillId="0" borderId="8" xfId="0" applyNumberFormat="1" applyFont="1" applyFill="1" applyBorder="1" applyAlignment="1" applyProtection="1">
      <alignment vertical="center"/>
    </xf>
    <xf numFmtId="44" fontId="48" fillId="0" borderId="3" xfId="0" applyNumberFormat="1" applyFont="1" applyFill="1" applyBorder="1" applyAlignment="1" applyProtection="1">
      <alignment vertical="center"/>
    </xf>
    <xf numFmtId="44" fontId="5" fillId="0" borderId="43" xfId="0" applyNumberFormat="1" applyFont="1" applyFill="1" applyBorder="1" applyAlignment="1" applyProtection="1">
      <alignment vertical="center"/>
    </xf>
    <xf numFmtId="44" fontId="26" fillId="0" borderId="8" xfId="0" applyNumberFormat="1" applyFont="1" applyFill="1" applyBorder="1" applyAlignment="1" applyProtection="1">
      <alignment vertical="center"/>
    </xf>
    <xf numFmtId="43" fontId="4" fillId="0" borderId="10" xfId="0" applyNumberFormat="1" applyFont="1" applyFill="1" applyBorder="1" applyAlignment="1" applyProtection="1">
      <alignment vertical="center"/>
    </xf>
    <xf numFmtId="43" fontId="4" fillId="0" borderId="0"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vertical="center"/>
    </xf>
    <xf numFmtId="43" fontId="5" fillId="0" borderId="0" xfId="0" applyNumberFormat="1" applyFont="1" applyFill="1" applyBorder="1" applyAlignment="1" applyProtection="1">
      <alignment horizontal="center" vertical="center"/>
    </xf>
    <xf numFmtId="43" fontId="5" fillId="0" borderId="0" xfId="1" applyNumberFormat="1" applyFont="1" applyFill="1" applyBorder="1" applyAlignment="1" applyProtection="1">
      <alignment vertical="center"/>
    </xf>
    <xf numFmtId="43" fontId="4" fillId="0" borderId="10" xfId="15" applyNumberFormat="1" applyFont="1" applyFill="1" applyBorder="1" applyAlignment="1" applyProtection="1">
      <alignment vertical="center"/>
    </xf>
    <xf numFmtId="43" fontId="4" fillId="0" borderId="0" xfId="15" applyNumberFormat="1" applyFont="1" applyFill="1" applyBorder="1" applyAlignment="1" applyProtection="1">
      <alignment vertical="center"/>
    </xf>
    <xf numFmtId="43" fontId="5" fillId="0" borderId="10" xfId="0" applyNumberFormat="1" applyFont="1" applyFill="1" applyBorder="1" applyAlignment="1" applyProtection="1">
      <alignment horizontal="center" vertical="center"/>
    </xf>
    <xf numFmtId="43" fontId="5" fillId="0" borderId="10" xfId="0" applyNumberFormat="1" applyFont="1" applyFill="1" applyBorder="1" applyAlignment="1" applyProtection="1">
      <alignment vertical="center"/>
    </xf>
    <xf numFmtId="44" fontId="6" fillId="0" borderId="117" xfId="0" applyNumberFormat="1" applyFont="1" applyFill="1" applyBorder="1" applyAlignment="1" applyProtection="1">
      <alignment vertical="center"/>
    </xf>
    <xf numFmtId="44" fontId="4" fillId="0" borderId="93" xfId="0" applyNumberFormat="1" applyFont="1" applyFill="1" applyBorder="1" applyAlignment="1" applyProtection="1">
      <alignment vertical="center"/>
    </xf>
    <xf numFmtId="44" fontId="14" fillId="0" borderId="8" xfId="0" applyNumberFormat="1" applyFont="1" applyFill="1" applyBorder="1" applyAlignment="1" applyProtection="1">
      <alignment vertical="center"/>
    </xf>
    <xf numFmtId="44" fontId="12" fillId="0" borderId="43" xfId="0" applyNumberFormat="1" applyFont="1" applyBorder="1" applyAlignment="1" applyProtection="1">
      <alignment vertical="center"/>
    </xf>
    <xf numFmtId="44" fontId="12" fillId="0" borderId="8" xfId="0" applyNumberFormat="1" applyFont="1" applyBorder="1" applyAlignment="1" applyProtection="1">
      <alignment vertical="center"/>
    </xf>
    <xf numFmtId="44" fontId="14" fillId="0" borderId="8" xfId="0" applyNumberFormat="1" applyFont="1" applyBorder="1" applyAlignment="1" applyProtection="1">
      <alignment vertical="center"/>
    </xf>
    <xf numFmtId="44" fontId="14" fillId="0" borderId="93" xfId="0" applyNumberFormat="1" applyFont="1" applyBorder="1" applyAlignment="1" applyProtection="1">
      <alignment vertical="center"/>
    </xf>
    <xf numFmtId="44" fontId="14" fillId="0" borderId="34" xfId="0" applyNumberFormat="1" applyFont="1" applyBorder="1" applyAlignment="1" applyProtection="1">
      <alignment vertical="center"/>
    </xf>
    <xf numFmtId="44" fontId="14" fillId="0" borderId="118" xfId="0" applyNumberFormat="1" applyFont="1" applyBorder="1" applyAlignment="1" applyProtection="1">
      <alignment vertical="center"/>
    </xf>
    <xf numFmtId="44" fontId="14" fillId="0" borderId="101" xfId="0" applyNumberFormat="1" applyFont="1" applyBorder="1" applyAlignment="1" applyProtection="1">
      <alignment vertical="center"/>
    </xf>
    <xf numFmtId="44" fontId="20" fillId="0" borderId="8" xfId="0" applyNumberFormat="1" applyFont="1" applyFill="1" applyBorder="1" applyAlignment="1" applyProtection="1">
      <alignment vertical="center"/>
    </xf>
    <xf numFmtId="44" fontId="20" fillId="0" borderId="3" xfId="0" applyNumberFormat="1" applyFont="1" applyFill="1" applyBorder="1" applyAlignment="1" applyProtection="1">
      <alignment vertical="center"/>
    </xf>
    <xf numFmtId="44" fontId="51" fillId="0" borderId="8" xfId="0" applyNumberFormat="1" applyFont="1" applyFill="1" applyBorder="1" applyAlignment="1" applyProtection="1">
      <alignment vertical="center"/>
    </xf>
    <xf numFmtId="44" fontId="20" fillId="0" borderId="43" xfId="0" applyNumberFormat="1" applyFont="1" applyFill="1" applyBorder="1" applyAlignment="1" applyProtection="1">
      <alignment vertical="center"/>
    </xf>
    <xf numFmtId="44" fontId="5" fillId="0" borderId="118" xfId="0" applyNumberFormat="1" applyFont="1" applyFill="1" applyBorder="1" applyAlignment="1" applyProtection="1">
      <alignment vertical="center"/>
    </xf>
    <xf numFmtId="44" fontId="4" fillId="0" borderId="118" xfId="0" applyNumberFormat="1" applyFont="1" applyBorder="1" applyAlignment="1" applyProtection="1">
      <alignment vertical="center"/>
    </xf>
    <xf numFmtId="44" fontId="18" fillId="3" borderId="40" xfId="0" applyNumberFormat="1" applyFont="1" applyFill="1" applyBorder="1" applyAlignment="1" applyProtection="1">
      <alignment vertical="center"/>
      <protection locked="0"/>
    </xf>
    <xf numFmtId="44" fontId="4" fillId="0" borderId="40" xfId="0" applyNumberFormat="1" applyFont="1" applyBorder="1" applyAlignment="1" applyProtection="1">
      <alignment vertical="center"/>
    </xf>
    <xf numFmtId="44" fontId="4" fillId="0" borderId="119" xfId="0" applyNumberFormat="1" applyFont="1" applyBorder="1" applyAlignment="1" applyProtection="1">
      <alignment vertical="center"/>
    </xf>
    <xf numFmtId="44" fontId="18" fillId="0" borderId="120" xfId="0" applyNumberFormat="1" applyFont="1" applyFill="1" applyBorder="1" applyAlignment="1" applyProtection="1">
      <alignment vertical="center"/>
    </xf>
    <xf numFmtId="44" fontId="4" fillId="0" borderId="120" xfId="0" applyNumberFormat="1" applyFont="1" applyFill="1" applyBorder="1" applyAlignment="1" applyProtection="1">
      <alignment vertical="center"/>
    </xf>
    <xf numFmtId="44" fontId="4" fillId="0" borderId="121" xfId="0" applyNumberFormat="1" applyFont="1" applyFill="1" applyBorder="1" applyAlignment="1" applyProtection="1">
      <alignment vertical="center"/>
    </xf>
    <xf numFmtId="44" fontId="18" fillId="3" borderId="122" xfId="0" applyNumberFormat="1" applyFont="1" applyFill="1" applyBorder="1" applyAlignment="1" applyProtection="1">
      <alignment vertical="center"/>
      <protection locked="0"/>
    </xf>
    <xf numFmtId="44" fontId="4" fillId="0" borderId="123" xfId="0" applyNumberFormat="1" applyFont="1" applyBorder="1" applyAlignment="1" applyProtection="1">
      <alignment vertical="center"/>
    </xf>
    <xf numFmtId="0" fontId="5" fillId="0" borderId="124" xfId="0" applyFont="1" applyFill="1" applyBorder="1" applyAlignment="1" applyProtection="1">
      <alignment vertical="center"/>
    </xf>
    <xf numFmtId="0" fontId="25" fillId="0" borderId="1" xfId="0" applyFont="1" applyBorder="1" applyAlignment="1" applyProtection="1">
      <alignment horizontal="right" vertical="center"/>
    </xf>
    <xf numFmtId="167" fontId="25" fillId="0" borderId="1" xfId="0" applyNumberFormat="1" applyFont="1" applyFill="1" applyBorder="1" applyAlignment="1" applyProtection="1">
      <alignment horizontal="right" vertical="center"/>
    </xf>
    <xf numFmtId="44" fontId="26" fillId="0" borderId="118" xfId="0" applyNumberFormat="1" applyFont="1" applyFill="1" applyBorder="1" applyAlignment="1" applyProtection="1">
      <alignment vertical="center"/>
    </xf>
    <xf numFmtId="0" fontId="15" fillId="0" borderId="94" xfId="0"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5" fillId="0" borderId="71" xfId="0" applyFont="1" applyBorder="1" applyAlignment="1">
      <alignment horizontal="center" vertical="center" wrapText="1"/>
    </xf>
    <xf numFmtId="44" fontId="14" fillId="0" borderId="44" xfId="0" applyNumberFormat="1" applyFont="1" applyBorder="1" applyAlignment="1">
      <alignment vertical="center"/>
    </xf>
    <xf numFmtId="44" fontId="15" fillId="0" borderId="71" xfId="0" applyNumberFormat="1" applyFont="1" applyBorder="1" applyAlignment="1">
      <alignment horizontal="center" vertical="center" wrapText="1"/>
    </xf>
    <xf numFmtId="43" fontId="18" fillId="3" borderId="27" xfId="0" applyNumberFormat="1" applyFont="1" applyFill="1" applyBorder="1" applyAlignment="1" applyProtection="1">
      <alignment vertical="center"/>
      <protection locked="0"/>
    </xf>
    <xf numFmtId="2" fontId="19" fillId="3" borderId="26" xfId="0" applyNumberFormat="1" applyFont="1" applyFill="1" applyBorder="1" applyAlignment="1" applyProtection="1">
      <alignment vertical="center"/>
      <protection locked="0"/>
    </xf>
    <xf numFmtId="2" fontId="19" fillId="3" borderId="27" xfId="0" applyNumberFormat="1" applyFont="1" applyFill="1" applyBorder="1" applyAlignment="1" applyProtection="1">
      <alignment vertical="center"/>
      <protection locked="0"/>
    </xf>
    <xf numFmtId="2" fontId="15" fillId="0" borderId="13" xfId="0" applyNumberFormat="1" applyFont="1" applyBorder="1" applyAlignment="1">
      <alignment horizontal="right" vertical="center"/>
    </xf>
    <xf numFmtId="2" fontId="15" fillId="0" borderId="7" xfId="0" applyNumberFormat="1" applyFont="1" applyBorder="1" applyAlignment="1">
      <alignment horizontal="center" vertical="center"/>
    </xf>
    <xf numFmtId="2" fontId="19" fillId="3" borderId="127" xfId="0" applyNumberFormat="1" applyFont="1" applyFill="1" applyBorder="1" applyAlignment="1" applyProtection="1">
      <alignment vertical="center"/>
      <protection locked="0"/>
    </xf>
    <xf numFmtId="2" fontId="7" fillId="0" borderId="0" xfId="0" applyNumberFormat="1" applyFont="1" applyBorder="1" applyAlignment="1">
      <alignment horizontal="right" vertical="center"/>
    </xf>
    <xf numFmtId="2" fontId="15" fillId="0" borderId="0" xfId="0" applyNumberFormat="1" applyFont="1" applyBorder="1" applyAlignment="1">
      <alignment horizontal="right" vertical="center"/>
    </xf>
    <xf numFmtId="2" fontId="15" fillId="0" borderId="5" xfId="0" applyNumberFormat="1" applyFont="1" applyBorder="1" applyAlignment="1">
      <alignment horizontal="right" vertical="center"/>
    </xf>
    <xf numFmtId="0" fontId="15" fillId="0" borderId="94" xfId="0" applyFont="1" applyBorder="1" applyAlignment="1">
      <alignment horizontal="center" vertical="center" wrapText="1"/>
    </xf>
    <xf numFmtId="0" fontId="15" fillId="0" borderId="21" xfId="0" applyFont="1" applyBorder="1" applyAlignment="1">
      <alignment horizontal="center" vertical="center"/>
    </xf>
    <xf numFmtId="0" fontId="15" fillId="0" borderId="21" xfId="0" applyFont="1" applyBorder="1" applyAlignment="1">
      <alignment horizontal="center" vertical="center" wrapText="1"/>
    </xf>
    <xf numFmtId="44" fontId="15" fillId="0" borderId="45" xfId="0" applyNumberFormat="1" applyFont="1" applyBorder="1" applyAlignment="1">
      <alignment horizontal="center" vertical="center" wrapText="1"/>
    </xf>
    <xf numFmtId="0" fontId="15" fillId="0" borderId="51" xfId="0" applyFont="1" applyBorder="1" applyAlignment="1">
      <alignment horizontal="center" vertical="center" wrapText="1"/>
    </xf>
    <xf numFmtId="0" fontId="15" fillId="0" borderId="45" xfId="0" applyFont="1" applyBorder="1" applyAlignment="1">
      <alignment horizontal="center" vertical="center" wrapText="1"/>
    </xf>
    <xf numFmtId="43" fontId="18" fillId="3" borderId="26" xfId="0" applyNumberFormat="1" applyFont="1" applyFill="1" applyBorder="1" applyAlignment="1" applyProtection="1">
      <alignment vertical="center"/>
      <protection locked="0"/>
    </xf>
    <xf numFmtId="0" fontId="18" fillId="3" borderId="62" xfId="0" applyFont="1" applyFill="1" applyBorder="1" applyAlignment="1" applyProtection="1">
      <alignment vertical="center"/>
      <protection locked="0"/>
    </xf>
    <xf numFmtId="43" fontId="18" fillId="3" borderId="7" xfId="0" applyNumberFormat="1" applyFont="1" applyFill="1" applyBorder="1" applyAlignment="1" applyProtection="1">
      <alignment vertical="center"/>
      <protection locked="0"/>
    </xf>
    <xf numFmtId="9" fontId="18" fillId="3" borderId="26" xfId="15" applyFont="1" applyFill="1" applyBorder="1" applyAlignment="1" applyProtection="1">
      <alignment vertical="center"/>
      <protection locked="0"/>
    </xf>
    <xf numFmtId="9" fontId="18" fillId="3" borderId="27" xfId="15" applyFont="1" applyFill="1" applyBorder="1" applyAlignment="1" applyProtection="1">
      <alignment vertical="center"/>
      <protection locked="0"/>
    </xf>
    <xf numFmtId="0" fontId="7" fillId="0" borderId="52" xfId="0" applyFont="1" applyBorder="1" applyAlignment="1">
      <alignment horizontal="right" vertical="center"/>
    </xf>
    <xf numFmtId="0" fontId="15" fillId="0" borderId="29" xfId="0" applyFont="1" applyBorder="1" applyAlignment="1">
      <alignment horizontal="center" vertical="center" wrapText="1"/>
    </xf>
    <xf numFmtId="0" fontId="15" fillId="0" borderId="28" xfId="0" applyFont="1" applyBorder="1" applyAlignment="1">
      <alignment horizontal="center" vertical="center" wrapText="1"/>
    </xf>
    <xf numFmtId="0" fontId="12" fillId="0" borderId="0" xfId="0" applyFont="1" applyBorder="1" applyAlignment="1" applyProtection="1">
      <alignment vertical="center"/>
      <protection locked="0"/>
    </xf>
    <xf numFmtId="0" fontId="92" fillId="0" borderId="0" xfId="0" applyFont="1" applyFill="1" applyBorder="1" applyAlignment="1" applyProtection="1">
      <alignment horizontal="center" vertical="center"/>
    </xf>
    <xf numFmtId="0" fontId="96" fillId="0" borderId="131" xfId="0" applyFont="1" applyFill="1" applyBorder="1" applyAlignment="1" applyProtection="1">
      <alignment horizontal="right" vertical="center"/>
    </xf>
    <xf numFmtId="9" fontId="27" fillId="3" borderId="21" xfId="0" applyNumberFormat="1" applyFont="1" applyFill="1" applyBorder="1" applyAlignment="1" applyProtection="1">
      <alignment horizontal="center" vertical="center"/>
      <protection locked="0"/>
    </xf>
    <xf numFmtId="0" fontId="14" fillId="0" borderId="132" xfId="0" applyFont="1" applyBorder="1" applyAlignment="1" applyProtection="1">
      <alignment horizontal="right" vertical="center"/>
    </xf>
    <xf numFmtId="0" fontId="27" fillId="0" borderId="0" xfId="0" applyFont="1" applyFill="1"/>
    <xf numFmtId="0" fontId="97" fillId="0" borderId="0" xfId="0" applyFont="1" applyFill="1"/>
    <xf numFmtId="49" fontId="15" fillId="0" borderId="21" xfId="0" applyNumberFormat="1" applyFont="1" applyBorder="1" applyAlignment="1" applyProtection="1">
      <alignment horizontal="right" vertical="center"/>
    </xf>
    <xf numFmtId="0" fontId="40" fillId="0" borderId="0" xfId="0" applyFont="1" applyFill="1" applyBorder="1" applyAlignment="1" applyProtection="1">
      <alignment horizontal="center" vertical="center"/>
    </xf>
    <xf numFmtId="0" fontId="25" fillId="0" borderId="131" xfId="0" applyFont="1" applyFill="1" applyBorder="1" applyAlignment="1" applyProtection="1">
      <alignment horizontal="right" vertical="center"/>
    </xf>
    <xf numFmtId="0" fontId="27" fillId="3" borderId="21" xfId="0" applyFont="1" applyFill="1" applyBorder="1" applyAlignment="1" applyProtection="1">
      <alignment horizontal="center" vertical="center"/>
      <protection locked="0"/>
    </xf>
    <xf numFmtId="1" fontId="98" fillId="3" borderId="21" xfId="0" applyNumberFormat="1" applyFont="1" applyFill="1" applyBorder="1" applyAlignment="1" applyProtection="1">
      <alignment horizontal="center" vertical="center"/>
      <protection locked="0"/>
    </xf>
    <xf numFmtId="0" fontId="27" fillId="0" borderId="21" xfId="0" applyFont="1" applyBorder="1" applyAlignment="1">
      <alignment horizontal="right" vertical="center"/>
    </xf>
    <xf numFmtId="44" fontId="27" fillId="3" borderId="45" xfId="0" applyNumberFormat="1" applyFont="1" applyFill="1" applyBorder="1" applyAlignment="1" applyProtection="1">
      <alignment vertical="center"/>
      <protection locked="0"/>
    </xf>
    <xf numFmtId="0" fontId="6" fillId="3" borderId="17" xfId="13" applyFont="1" applyFill="1" applyBorder="1" applyAlignment="1" applyProtection="1">
      <alignment horizontal="right" vertical="center"/>
      <protection locked="0"/>
    </xf>
    <xf numFmtId="169" fontId="4" fillId="0" borderId="0"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169" fontId="4" fillId="0" borderId="0" xfId="0" applyNumberFormat="1" applyFont="1" applyFill="1" applyBorder="1" applyAlignment="1" applyProtection="1">
      <alignment horizontal="center" vertical="center"/>
    </xf>
    <xf numFmtId="44" fontId="27" fillId="0" borderId="101" xfId="0" applyNumberFormat="1" applyFont="1" applyBorder="1" applyAlignment="1" applyProtection="1">
      <alignment vertical="center"/>
    </xf>
    <xf numFmtId="0" fontId="45" fillId="0" borderId="133" xfId="0" applyFont="1" applyBorder="1" applyAlignment="1" applyProtection="1">
      <alignment horizontal="center" vertical="center"/>
    </xf>
    <xf numFmtId="0" fontId="101" fillId="0" borderId="4" xfId="0" applyFont="1" applyBorder="1" applyAlignment="1" applyProtection="1">
      <alignment horizontal="center" vertical="center"/>
    </xf>
    <xf numFmtId="49" fontId="31" fillId="0" borderId="70" xfId="0" applyNumberFormat="1" applyFont="1" applyBorder="1" applyAlignment="1" applyProtection="1">
      <alignment horizontal="left" vertical="center"/>
    </xf>
    <xf numFmtId="0" fontId="12" fillId="0" borderId="4" xfId="0" applyFont="1" applyBorder="1" applyAlignment="1" applyProtection="1">
      <alignment horizontal="right" vertical="center"/>
    </xf>
    <xf numFmtId="0" fontId="15" fillId="6" borderId="134" xfId="0" applyFont="1" applyFill="1" applyBorder="1" applyAlignment="1" applyProtection="1">
      <alignment horizontal="center" vertical="top" wrapText="1"/>
    </xf>
    <xf numFmtId="0" fontId="85" fillId="6" borderId="135" xfId="0" applyFont="1" applyFill="1" applyBorder="1" applyAlignment="1" applyProtection="1">
      <alignment horizontal="left" vertical="top" wrapText="1"/>
    </xf>
    <xf numFmtId="170" fontId="15" fillId="0" borderId="136" xfId="0" applyNumberFormat="1" applyFont="1" applyFill="1" applyBorder="1" applyAlignment="1" applyProtection="1">
      <alignment horizontal="right" vertical="center"/>
    </xf>
    <xf numFmtId="172" fontId="15" fillId="0" borderId="101" xfId="0" applyNumberFormat="1" applyFont="1" applyFill="1" applyBorder="1" applyAlignment="1" applyProtection="1">
      <alignment horizontal="right" vertical="center"/>
    </xf>
    <xf numFmtId="44" fontId="14" fillId="0" borderId="137" xfId="0" applyNumberFormat="1" applyFont="1" applyFill="1" applyBorder="1" applyAlignment="1" applyProtection="1">
      <alignment horizontal="right" vertical="center"/>
    </xf>
    <xf numFmtId="172" fontId="25" fillId="0" borderId="120" xfId="0" applyNumberFormat="1" applyFont="1" applyFill="1" applyBorder="1" applyAlignment="1" applyProtection="1">
      <alignment horizontal="center" vertical="center"/>
    </xf>
    <xf numFmtId="0" fontId="15" fillId="7" borderId="101" xfId="0" applyFont="1" applyFill="1" applyBorder="1" applyAlignment="1" applyProtection="1">
      <alignment horizontal="center" vertical="center" wrapText="1"/>
    </xf>
    <xf numFmtId="44" fontId="14" fillId="0" borderId="25" xfId="0" applyNumberFormat="1" applyFont="1" applyBorder="1" applyAlignment="1" applyProtection="1">
      <alignment horizontal="right" vertical="center"/>
    </xf>
    <xf numFmtId="44" fontId="14" fillId="0" borderId="93" xfId="0" applyNumberFormat="1" applyFont="1" applyBorder="1" applyAlignment="1" applyProtection="1">
      <alignment horizontal="right" vertical="center"/>
    </xf>
    <xf numFmtId="172" fontId="80" fillId="0" borderId="121" xfId="0" applyNumberFormat="1" applyFont="1" applyFill="1" applyBorder="1" applyAlignment="1" applyProtection="1">
      <alignment horizontal="center" vertical="center"/>
    </xf>
    <xf numFmtId="0" fontId="15" fillId="6" borderId="114" xfId="0" applyFont="1" applyFill="1" applyBorder="1" applyAlignment="1" applyProtection="1">
      <alignment horizontal="center" vertical="center" wrapText="1"/>
    </xf>
    <xf numFmtId="44" fontId="14" fillId="3" borderId="135" xfId="0" applyNumberFormat="1" applyFont="1" applyFill="1" applyBorder="1" applyAlignment="1" applyProtection="1">
      <alignment horizontal="right" vertical="center"/>
    </xf>
    <xf numFmtId="44" fontId="14" fillId="3" borderId="84" xfId="0" applyNumberFormat="1" applyFont="1" applyFill="1" applyBorder="1" applyAlignment="1" applyProtection="1">
      <alignment horizontal="right" vertical="center"/>
    </xf>
    <xf numFmtId="44" fontId="14" fillId="3" borderId="138" xfId="0" applyNumberFormat="1" applyFont="1" applyFill="1" applyBorder="1" applyAlignment="1" applyProtection="1">
      <alignment horizontal="right" vertical="center"/>
    </xf>
    <xf numFmtId="44" fontId="14" fillId="3" borderId="128" xfId="0" applyNumberFormat="1" applyFont="1" applyFill="1" applyBorder="1" applyAlignment="1" applyProtection="1">
      <alignment horizontal="right" vertical="center"/>
    </xf>
    <xf numFmtId="44" fontId="14" fillId="3" borderId="21" xfId="0" applyNumberFormat="1" applyFont="1" applyFill="1" applyBorder="1" applyAlignment="1" applyProtection="1">
      <alignment horizontal="right" vertical="center"/>
    </xf>
    <xf numFmtId="44" fontId="14" fillId="3" borderId="45" xfId="0" applyNumberFormat="1" applyFont="1" applyFill="1" applyBorder="1" applyAlignment="1" applyProtection="1">
      <alignment horizontal="right" vertical="center"/>
    </xf>
    <xf numFmtId="44" fontId="14" fillId="3" borderId="139" xfId="0" applyNumberFormat="1" applyFont="1" applyFill="1" applyBorder="1" applyAlignment="1" applyProtection="1">
      <alignment horizontal="right" vertical="center"/>
    </xf>
    <xf numFmtId="44" fontId="14" fillId="3" borderId="140" xfId="0" applyNumberFormat="1" applyFont="1" applyFill="1" applyBorder="1" applyAlignment="1" applyProtection="1">
      <alignment horizontal="right" vertical="center"/>
    </xf>
    <xf numFmtId="44" fontId="14" fillId="10" borderId="98" xfId="0" applyNumberFormat="1" applyFont="1" applyFill="1" applyBorder="1" applyAlignment="1" applyProtection="1">
      <alignment horizontal="right" vertical="center"/>
    </xf>
    <xf numFmtId="44" fontId="14" fillId="10" borderId="114" xfId="0" applyNumberFormat="1" applyFont="1" applyFill="1" applyBorder="1" applyAlignment="1" applyProtection="1">
      <alignment horizontal="right" vertical="center"/>
    </xf>
    <xf numFmtId="44" fontId="14" fillId="0" borderId="141" xfId="0" applyNumberFormat="1" applyFont="1" applyFill="1" applyBorder="1" applyAlignment="1" applyProtection="1">
      <alignment horizontal="right" vertical="center"/>
    </xf>
    <xf numFmtId="44" fontId="14" fillId="3" borderId="112" xfId="0" applyNumberFormat="1" applyFont="1" applyFill="1" applyBorder="1" applyAlignment="1" applyProtection="1">
      <alignment horizontal="right" vertical="center"/>
    </xf>
    <xf numFmtId="44" fontId="14" fillId="3" borderId="113" xfId="0" applyNumberFormat="1" applyFont="1" applyFill="1" applyBorder="1" applyAlignment="1" applyProtection="1">
      <alignment horizontal="right" vertical="center"/>
    </xf>
    <xf numFmtId="49" fontId="15" fillId="8" borderId="7" xfId="0" applyNumberFormat="1" applyFont="1" applyFill="1" applyBorder="1" applyAlignment="1" applyProtection="1">
      <alignment horizontal="center" vertical="center"/>
    </xf>
    <xf numFmtId="177" fontId="15" fillId="3" borderId="21" xfId="0" applyNumberFormat="1" applyFont="1" applyFill="1" applyBorder="1" applyAlignment="1" applyProtection="1">
      <alignment horizontal="center" vertical="center"/>
    </xf>
    <xf numFmtId="178" fontId="15" fillId="3" borderId="21" xfId="0" applyNumberFormat="1" applyFont="1" applyFill="1" applyBorder="1" applyAlignment="1" applyProtection="1">
      <alignment horizontal="center" vertical="center"/>
    </xf>
    <xf numFmtId="49" fontId="15" fillId="3" borderId="21" xfId="0" applyNumberFormat="1" applyFont="1" applyFill="1" applyBorder="1" applyAlignment="1" applyProtection="1">
      <alignment horizontal="center" vertical="center"/>
    </xf>
    <xf numFmtId="179" fontId="15" fillId="3" borderId="21" xfId="0" applyNumberFormat="1" applyFont="1" applyFill="1" applyBorder="1" applyAlignment="1" applyProtection="1">
      <alignment horizontal="center" vertical="center"/>
    </xf>
    <xf numFmtId="180" fontId="15" fillId="3" borderId="7" xfId="0" applyNumberFormat="1" applyFont="1" applyFill="1" applyBorder="1" applyAlignment="1" applyProtection="1">
      <alignment horizontal="center" vertical="center"/>
    </xf>
    <xf numFmtId="0" fontId="15" fillId="3" borderId="21" xfId="0" applyNumberFormat="1" applyFont="1" applyFill="1" applyBorder="1" applyAlignment="1" applyProtection="1">
      <alignment horizontal="center" vertical="center"/>
    </xf>
    <xf numFmtId="0" fontId="15" fillId="3" borderId="26" xfId="0" applyNumberFormat="1" applyFont="1" applyFill="1" applyBorder="1" applyAlignment="1" applyProtection="1">
      <alignment horizontal="center" vertical="center"/>
    </xf>
    <xf numFmtId="0" fontId="14" fillId="0" borderId="47" xfId="0" applyFont="1" applyFill="1" applyBorder="1" applyAlignment="1" applyProtection="1">
      <alignment vertical="center"/>
    </xf>
    <xf numFmtId="0" fontId="0" fillId="0" borderId="8" xfId="0" applyBorder="1"/>
    <xf numFmtId="6" fontId="14" fillId="5" borderId="34" xfId="0" applyNumberFormat="1" applyFont="1" applyFill="1" applyBorder="1" applyAlignment="1" applyProtection="1">
      <alignment vertical="center"/>
    </xf>
    <xf numFmtId="0" fontId="27" fillId="3" borderId="135" xfId="0" applyFont="1" applyFill="1" applyBorder="1" applyAlignment="1" applyProtection="1">
      <alignment horizontal="center" vertical="center" wrapText="1"/>
      <protection locked="0"/>
    </xf>
    <xf numFmtId="44" fontId="14" fillId="3" borderId="138" xfId="0" applyNumberFormat="1" applyFont="1" applyFill="1" applyBorder="1" applyAlignment="1" applyProtection="1">
      <alignment horizontal="right" vertical="center"/>
      <protection locked="0"/>
    </xf>
    <xf numFmtId="44" fontId="14" fillId="3" borderId="128" xfId="0" applyNumberFormat="1" applyFont="1" applyFill="1" applyBorder="1" applyAlignment="1" applyProtection="1">
      <alignment horizontal="right" vertical="center"/>
      <protection locked="0"/>
    </xf>
    <xf numFmtId="44" fontId="14" fillId="3" borderId="21" xfId="0" applyNumberFormat="1" applyFont="1" applyFill="1" applyBorder="1" applyAlignment="1" applyProtection="1">
      <alignment horizontal="right" vertical="center"/>
      <protection locked="0"/>
    </xf>
    <xf numFmtId="44" fontId="14" fillId="3" borderId="45" xfId="0" applyNumberFormat="1" applyFont="1" applyFill="1" applyBorder="1" applyAlignment="1" applyProtection="1">
      <alignment horizontal="right" vertical="center"/>
      <protection locked="0"/>
    </xf>
    <xf numFmtId="44" fontId="14" fillId="3" borderId="139" xfId="0" applyNumberFormat="1" applyFont="1" applyFill="1" applyBorder="1" applyAlignment="1" applyProtection="1">
      <alignment horizontal="right" vertical="center"/>
      <protection locked="0"/>
    </xf>
    <xf numFmtId="44" fontId="14" fillId="3" borderId="140" xfId="0" applyNumberFormat="1" applyFont="1" applyFill="1" applyBorder="1" applyAlignment="1" applyProtection="1">
      <alignment horizontal="right" vertical="center"/>
      <protection locked="0"/>
    </xf>
    <xf numFmtId="172" fontId="25" fillId="0" borderId="135" xfId="0" applyNumberFormat="1" applyFont="1" applyFill="1" applyBorder="1" applyAlignment="1" applyProtection="1">
      <alignment horizontal="center" vertical="center"/>
    </xf>
    <xf numFmtId="44" fontId="15" fillId="0" borderId="142" xfId="0" applyNumberFormat="1" applyFont="1" applyFill="1" applyBorder="1" applyAlignment="1" applyProtection="1">
      <alignment horizontal="right" vertical="center"/>
    </xf>
    <xf numFmtId="10" fontId="27" fillId="0" borderId="65" xfId="0" applyNumberFormat="1" applyFont="1" applyFill="1" applyBorder="1" applyAlignment="1" applyProtection="1">
      <alignment horizontal="right" vertical="center"/>
    </xf>
    <xf numFmtId="44" fontId="27" fillId="0" borderId="101" xfId="0" applyNumberFormat="1" applyFont="1" applyFill="1" applyBorder="1" applyAlignment="1" applyProtection="1">
      <alignment vertical="center"/>
    </xf>
    <xf numFmtId="44" fontId="14" fillId="3" borderId="87" xfId="0" applyNumberFormat="1" applyFont="1" applyFill="1" applyBorder="1" applyAlignment="1" applyProtection="1">
      <alignment horizontal="right" vertical="center"/>
      <protection locked="0"/>
    </xf>
    <xf numFmtId="0" fontId="103" fillId="0" borderId="94" xfId="0" applyFont="1" applyBorder="1" applyAlignment="1" applyProtection="1">
      <alignment vertical="center"/>
      <protection locked="0"/>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NumberFormat="1" applyFont="1" applyAlignment="1">
      <alignment vertical="center" wrapText="1"/>
    </xf>
    <xf numFmtId="0" fontId="51" fillId="0" borderId="0" xfId="0" applyFont="1" applyAlignment="1">
      <alignment vertical="center" wrapText="1"/>
    </xf>
    <xf numFmtId="10" fontId="14" fillId="0" borderId="144" xfId="0" applyNumberFormat="1" applyFont="1" applyBorder="1" applyAlignment="1">
      <alignment horizontal="center"/>
    </xf>
    <xf numFmtId="10" fontId="14" fillId="0" borderId="146" xfId="15" applyNumberFormat="1" applyFont="1" applyBorder="1" applyAlignment="1">
      <alignment horizontal="center"/>
    </xf>
    <xf numFmtId="10" fontId="14" fillId="0" borderId="148" xfId="15" applyNumberFormat="1" applyFont="1" applyBorder="1" applyAlignment="1">
      <alignment horizontal="center"/>
    </xf>
    <xf numFmtId="0" fontId="12" fillId="0" borderId="0" xfId="0" applyFont="1" applyBorder="1"/>
    <xf numFmtId="0" fontId="25" fillId="0" borderId="143" xfId="0" applyFont="1" applyFill="1" applyBorder="1" applyAlignment="1"/>
    <xf numFmtId="0" fontId="25" fillId="0" borderId="138" xfId="0" applyFont="1" applyFill="1" applyBorder="1" applyAlignment="1"/>
    <xf numFmtId="0" fontId="25" fillId="0" borderId="138" xfId="0" applyFont="1" applyFill="1" applyBorder="1" applyAlignment="1" applyProtection="1">
      <alignment wrapText="1"/>
    </xf>
    <xf numFmtId="0" fontId="25" fillId="0" borderId="138" xfId="0" applyFont="1" applyFill="1" applyBorder="1" applyAlignment="1" applyProtection="1"/>
    <xf numFmtId="0" fontId="25" fillId="0" borderId="138" xfId="0" applyFont="1" applyFill="1" applyBorder="1" applyAlignment="1" applyProtection="1">
      <alignment horizontal="center" wrapText="1"/>
    </xf>
    <xf numFmtId="0" fontId="25" fillId="0" borderId="144" xfId="0" applyFont="1" applyFill="1" applyBorder="1" applyAlignment="1">
      <alignment horizontal="center"/>
    </xf>
    <xf numFmtId="0" fontId="51" fillId="0" borderId="145" xfId="0" applyFont="1" applyFill="1" applyBorder="1" applyAlignment="1">
      <alignment vertical="center"/>
    </xf>
    <xf numFmtId="0" fontId="51" fillId="0" borderId="21" xfId="0" applyFont="1" applyBorder="1" applyAlignment="1">
      <alignment horizontal="left"/>
    </xf>
    <xf numFmtId="9" fontId="51" fillId="0" borderId="21" xfId="15" applyFont="1" applyFill="1" applyBorder="1" applyAlignment="1">
      <alignment horizontal="center" vertical="center" wrapText="1"/>
    </xf>
    <xf numFmtId="0" fontId="51" fillId="0" borderId="21" xfId="0" applyFont="1" applyFill="1" applyBorder="1" applyAlignment="1">
      <alignment vertical="center"/>
    </xf>
    <xf numFmtId="9" fontId="51" fillId="0" borderId="21" xfId="15" applyFont="1" applyFill="1" applyBorder="1" applyAlignment="1">
      <alignment vertical="center"/>
    </xf>
    <xf numFmtId="10" fontId="51" fillId="0" borderId="146" xfId="0" applyNumberFormat="1" applyFont="1" applyFill="1" applyBorder="1" applyAlignment="1">
      <alignment vertical="center"/>
    </xf>
    <xf numFmtId="0" fontId="51" fillId="0" borderId="147" xfId="0" applyFont="1" applyFill="1" applyBorder="1" applyAlignment="1">
      <alignment vertical="center"/>
    </xf>
    <xf numFmtId="0" fontId="51" fillId="0" borderId="139" xfId="0" applyFont="1" applyBorder="1" applyAlignment="1">
      <alignment horizontal="left"/>
    </xf>
    <xf numFmtId="9" fontId="51" fillId="0" borderId="139" xfId="15" applyFont="1" applyFill="1" applyBorder="1" applyAlignment="1">
      <alignment horizontal="center" vertical="center" wrapText="1"/>
    </xf>
    <xf numFmtId="0" fontId="51" fillId="0" borderId="139" xfId="0" applyFont="1" applyFill="1" applyBorder="1" applyAlignment="1">
      <alignment vertical="center"/>
    </xf>
    <xf numFmtId="9" fontId="51" fillId="0" borderId="139" xfId="15" applyFont="1" applyFill="1" applyBorder="1" applyAlignment="1">
      <alignment vertical="center"/>
    </xf>
    <xf numFmtId="10" fontId="51" fillId="0" borderId="148" xfId="0" applyNumberFormat="1" applyFont="1" applyFill="1" applyBorder="1" applyAlignment="1">
      <alignment vertical="center"/>
    </xf>
    <xf numFmtId="0" fontId="51" fillId="0" borderId="0" xfId="0" applyFont="1" applyFill="1" applyBorder="1" applyAlignment="1">
      <alignment vertical="center"/>
    </xf>
    <xf numFmtId="0" fontId="14" fillId="0" borderId="0" xfId="0" applyFont="1" applyBorder="1" applyAlignment="1">
      <alignment horizontal="left"/>
    </xf>
    <xf numFmtId="9" fontId="51" fillId="0" borderId="0" xfId="15" applyFont="1" applyFill="1" applyBorder="1" applyAlignment="1">
      <alignment horizontal="center" vertical="center" wrapText="1"/>
    </xf>
    <xf numFmtId="9" fontId="51" fillId="0" borderId="0" xfId="15" applyFont="1" applyFill="1" applyBorder="1" applyAlignment="1">
      <alignment vertical="center"/>
    </xf>
    <xf numFmtId="10" fontId="51" fillId="0" borderId="0" xfId="0" applyNumberFormat="1" applyFont="1" applyFill="1" applyBorder="1" applyAlignment="1">
      <alignment vertical="center"/>
    </xf>
    <xf numFmtId="0" fontId="104" fillId="0" borderId="0" xfId="0" applyFont="1"/>
    <xf numFmtId="0" fontId="104" fillId="0" borderId="21" xfId="0" applyFont="1" applyBorder="1"/>
    <xf numFmtId="0" fontId="14" fillId="0" borderId="21" xfId="0" applyFont="1" applyBorder="1" applyAlignment="1">
      <alignment horizontal="left"/>
    </xf>
    <xf numFmtId="0" fontId="14" fillId="0" borderId="21" xfId="0" applyFont="1" applyBorder="1" applyAlignment="1">
      <alignment horizontal="center"/>
    </xf>
    <xf numFmtId="0" fontId="14" fillId="0" borderId="21" xfId="0" applyFont="1" applyBorder="1"/>
    <xf numFmtId="3" fontId="26" fillId="0" borderId="0" xfId="14" applyNumberFormat="1" applyFont="1" applyBorder="1" applyProtection="1"/>
    <xf numFmtId="0" fontId="12" fillId="0" borderId="0" xfId="0" applyFont="1" applyBorder="1" applyAlignment="1" applyProtection="1">
      <alignment vertical="center"/>
    </xf>
    <xf numFmtId="0" fontId="12" fillId="0" borderId="0" xfId="0" applyFont="1" applyBorder="1" applyAlignment="1">
      <alignment horizontal="right" vertical="center"/>
    </xf>
    <xf numFmtId="0" fontId="18" fillId="3" borderId="31" xfId="0" applyFont="1" applyFill="1" applyBorder="1" applyAlignment="1" applyProtection="1">
      <alignment vertical="center"/>
      <protection locked="0"/>
    </xf>
    <xf numFmtId="0" fontId="18" fillId="3" borderId="36" xfId="0" applyFont="1" applyFill="1" applyBorder="1" applyAlignment="1" applyProtection="1">
      <alignment vertical="center"/>
      <protection locked="0"/>
    </xf>
    <xf numFmtId="0" fontId="15" fillId="0" borderId="94" xfId="0" applyFont="1" applyBorder="1" applyAlignment="1">
      <alignment horizontal="center" vertical="center"/>
    </xf>
    <xf numFmtId="0" fontId="18" fillId="3" borderId="39" xfId="0" applyFont="1" applyFill="1" applyBorder="1" applyAlignment="1" applyProtection="1">
      <alignment vertical="center"/>
      <protection locked="0"/>
    </xf>
    <xf numFmtId="0" fontId="18" fillId="3" borderId="105"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xf numFmtId="49" fontId="15" fillId="8" borderId="149" xfId="0" applyNumberFormat="1" applyFont="1" applyFill="1" applyBorder="1" applyAlignment="1" applyProtection="1">
      <alignment horizontal="left" vertical="center"/>
      <protection locked="0"/>
    </xf>
    <xf numFmtId="49" fontId="15" fillId="3" borderId="26" xfId="0" applyNumberFormat="1" applyFont="1" applyFill="1" applyBorder="1" applyAlignment="1" applyProtection="1">
      <alignment horizontal="left" vertical="center"/>
      <protection locked="0"/>
    </xf>
    <xf numFmtId="179" fontId="15" fillId="3" borderId="7" xfId="0" applyNumberFormat="1" applyFont="1" applyFill="1" applyBorder="1" applyAlignment="1" applyProtection="1">
      <alignment horizontal="left" vertical="center"/>
      <protection locked="0"/>
    </xf>
    <xf numFmtId="181" fontId="15" fillId="3" borderId="21" xfId="0" applyNumberFormat="1" applyFont="1" applyFill="1" applyBorder="1" applyAlignment="1" applyProtection="1">
      <alignment horizontal="left" vertical="center"/>
      <protection locked="0"/>
    </xf>
    <xf numFmtId="0" fontId="14" fillId="0" borderId="0" xfId="0" applyFont="1" applyBorder="1" applyAlignment="1">
      <alignment horizontal="right" vertical="center"/>
    </xf>
    <xf numFmtId="0" fontId="18" fillId="3" borderId="31" xfId="0" applyFont="1" applyFill="1" applyBorder="1" applyAlignment="1" applyProtection="1">
      <alignment vertical="center"/>
      <protection locked="0"/>
    </xf>
    <xf numFmtId="0" fontId="18" fillId="3" borderId="36" xfId="0" applyFont="1" applyFill="1" applyBorder="1" applyAlignment="1" applyProtection="1">
      <alignment vertical="center"/>
      <protection locked="0"/>
    </xf>
    <xf numFmtId="0" fontId="18" fillId="3" borderId="103" xfId="0" applyFont="1" applyFill="1" applyBorder="1" applyAlignment="1" applyProtection="1">
      <alignment vertical="center"/>
      <protection locked="0"/>
    </xf>
    <xf numFmtId="0" fontId="15" fillId="0" borderId="94" xfId="0" applyFont="1" applyBorder="1" applyAlignment="1">
      <alignment horizontal="center" vertical="center"/>
    </xf>
    <xf numFmtId="0" fontId="18" fillId="3" borderId="105" xfId="0" applyFont="1" applyFill="1" applyBorder="1" applyAlignment="1" applyProtection="1">
      <alignment vertical="center"/>
      <protection locked="0"/>
    </xf>
    <xf numFmtId="0" fontId="18" fillId="3" borderId="104"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xf numFmtId="0" fontId="18" fillId="3" borderId="106" xfId="0" applyFont="1" applyFill="1" applyBorder="1" applyAlignment="1" applyProtection="1">
      <alignment vertical="center"/>
      <protection locked="0"/>
    </xf>
    <xf numFmtId="0" fontId="32" fillId="0" borderId="0" xfId="0" applyFont="1" applyBorder="1" applyAlignment="1" applyProtection="1">
      <alignment horizontal="center" vertical="center"/>
    </xf>
    <xf numFmtId="0" fontId="13" fillId="0" borderId="0" xfId="0" applyFont="1" applyAlignment="1">
      <alignment horizontal="center" vertical="top" wrapText="1"/>
    </xf>
    <xf numFmtId="0" fontId="12" fillId="0" borderId="0" xfId="0" applyFont="1" applyAlignment="1">
      <alignment horizontal="center" vertical="top" wrapText="1"/>
    </xf>
    <xf numFmtId="0" fontId="105" fillId="0" borderId="0" xfId="0" applyFont="1" applyAlignment="1">
      <alignment vertical="center" wrapText="1"/>
    </xf>
    <xf numFmtId="0" fontId="66" fillId="0" borderId="0" xfId="0" applyFont="1" applyAlignment="1">
      <alignment vertical="center" wrapText="1"/>
    </xf>
    <xf numFmtId="170" fontId="15" fillId="3" borderId="21" xfId="0" applyNumberFormat="1" applyFont="1" applyFill="1" applyBorder="1" applyAlignment="1" applyProtection="1">
      <alignment horizontal="center" vertical="center"/>
      <protection locked="0"/>
    </xf>
    <xf numFmtId="0" fontId="14" fillId="0" borderId="29" xfId="0" applyFont="1" applyFill="1" applyBorder="1" applyAlignment="1" applyProtection="1">
      <alignment horizontal="right" vertical="center"/>
    </xf>
    <xf numFmtId="15" fontId="24" fillId="2" borderId="34" xfId="0" applyNumberFormat="1" applyFont="1" applyFill="1" applyBorder="1" applyAlignment="1" applyProtection="1">
      <alignment horizontal="right" vertical="center"/>
    </xf>
    <xf numFmtId="0" fontId="106" fillId="0" borderId="23" xfId="0" applyFont="1" applyBorder="1" applyAlignment="1">
      <alignment horizontal="left" vertical="center"/>
    </xf>
    <xf numFmtId="0" fontId="15" fillId="0" borderId="24" xfId="0" applyFont="1" applyBorder="1" applyAlignment="1">
      <alignment horizontal="left" vertical="center"/>
    </xf>
    <xf numFmtId="0" fontId="107" fillId="0" borderId="24" xfId="0" applyFont="1" applyBorder="1" applyAlignment="1">
      <alignment horizontal="center" vertical="center"/>
    </xf>
    <xf numFmtId="0" fontId="0" fillId="0" borderId="15" xfId="0" applyBorder="1"/>
    <xf numFmtId="0" fontId="0" fillId="0" borderId="43" xfId="0" applyBorder="1"/>
    <xf numFmtId="0" fontId="49" fillId="0" borderId="4" xfId="0" applyFont="1" applyBorder="1" applyAlignment="1">
      <alignment vertical="center"/>
    </xf>
    <xf numFmtId="0" fontId="49" fillId="0" borderId="0" xfId="0" applyFont="1" applyBorder="1" applyAlignment="1">
      <alignment vertical="center"/>
    </xf>
    <xf numFmtId="0" fontId="50" fillId="0" borderId="0" xfId="17" applyFont="1" applyBorder="1" applyAlignment="1">
      <alignment vertical="center"/>
    </xf>
    <xf numFmtId="181" fontId="39" fillId="0" borderId="5" xfId="0" applyNumberFormat="1" applyFont="1" applyBorder="1" applyAlignment="1">
      <alignment horizontal="left" vertical="center"/>
    </xf>
    <xf numFmtId="1" fontId="108" fillId="0" borderId="5" xfId="0" applyNumberFormat="1" applyFont="1" applyBorder="1" applyAlignment="1">
      <alignment horizontal="left" vertical="center"/>
    </xf>
    <xf numFmtId="1" fontId="12" fillId="0" borderId="5" xfId="0" applyNumberFormat="1" applyFont="1" applyBorder="1" applyAlignment="1">
      <alignment horizontal="left" vertical="center"/>
    </xf>
    <xf numFmtId="177" fontId="31" fillId="0" borderId="0" xfId="0" applyNumberFormat="1" applyFont="1" applyBorder="1" applyAlignment="1">
      <alignment horizontal="left" vertical="center"/>
    </xf>
    <xf numFmtId="0" fontId="0" fillId="0" borderId="34" xfId="0" applyBorder="1"/>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3" fillId="0" borderId="15" xfId="0" applyFont="1" applyBorder="1" applyAlignment="1">
      <alignment horizontal="right" vertical="center"/>
    </xf>
    <xf numFmtId="0" fontId="12" fillId="0" borderId="15" xfId="0" applyFont="1" applyBorder="1" applyAlignment="1">
      <alignment horizontal="left" vertical="center"/>
    </xf>
    <xf numFmtId="0" fontId="15" fillId="0" borderId="0" xfId="0" applyFont="1" applyBorder="1" applyAlignment="1">
      <alignment horizontal="left" vertical="center"/>
    </xf>
    <xf numFmtId="0" fontId="13" fillId="0" borderId="0" xfId="0" applyFont="1" applyBorder="1" applyAlignment="1">
      <alignment horizontal="right" vertical="center"/>
    </xf>
    <xf numFmtId="0" fontId="12" fillId="0" borderId="0" xfId="0" applyFont="1" applyBorder="1" applyAlignment="1">
      <alignment horizontal="left" vertical="center"/>
    </xf>
    <xf numFmtId="0" fontId="0" fillId="0" borderId="10" xfId="0" applyBorder="1"/>
    <xf numFmtId="0" fontId="0" fillId="0" borderId="93" xfId="0" applyBorder="1"/>
    <xf numFmtId="0" fontId="15" fillId="0" borderId="94" xfId="0" applyFont="1" applyBorder="1" applyAlignment="1">
      <alignment horizontal="center" vertical="center" wrapText="1"/>
    </xf>
    <xf numFmtId="0" fontId="0" fillId="0" borderId="29" xfId="0" applyBorder="1" applyAlignment="1">
      <alignment horizontal="center" vertical="center" wrapText="1"/>
    </xf>
    <xf numFmtId="0" fontId="18" fillId="3" borderId="48" xfId="0" applyFont="1" applyFill="1" applyBorder="1" applyAlignment="1" applyProtection="1">
      <alignment horizontal="center" vertical="center"/>
      <protection locked="0"/>
    </xf>
    <xf numFmtId="15" fontId="18" fillId="3" borderId="35" xfId="0" applyNumberFormat="1" applyFont="1" applyFill="1" applyBorder="1" applyAlignment="1" applyProtection="1">
      <alignment vertical="center"/>
      <protection locked="0"/>
    </xf>
    <xf numFmtId="44" fontId="1" fillId="0" borderId="70" xfId="1" applyFont="1" applyBorder="1" applyAlignment="1">
      <alignment vertical="center"/>
    </xf>
    <xf numFmtId="0" fontId="18" fillId="3" borderId="49" xfId="0" applyFont="1" applyFill="1" applyBorder="1" applyAlignment="1" applyProtection="1">
      <alignment horizontal="center" vertical="center"/>
      <protection locked="0"/>
    </xf>
    <xf numFmtId="15" fontId="18" fillId="3" borderId="36" xfId="0" applyNumberFormat="1" applyFont="1" applyFill="1" applyBorder="1" applyAlignment="1" applyProtection="1">
      <alignment vertical="center"/>
      <protection locked="0"/>
    </xf>
    <xf numFmtId="44" fontId="1" fillId="0" borderId="125" xfId="1" applyFont="1" applyBorder="1" applyAlignment="1">
      <alignment vertical="center"/>
    </xf>
    <xf numFmtId="0" fontId="18" fillId="3" borderId="50" xfId="0" applyFont="1" applyFill="1" applyBorder="1" applyAlignment="1" applyProtection="1">
      <alignment horizontal="center" vertical="center"/>
      <protection locked="0"/>
    </xf>
    <xf numFmtId="15" fontId="18" fillId="3" borderId="37" xfId="0" applyNumberFormat="1" applyFont="1" applyFill="1" applyBorder="1" applyAlignment="1" applyProtection="1">
      <alignment vertical="center"/>
      <protection locked="0"/>
    </xf>
    <xf numFmtId="44" fontId="1" fillId="0" borderId="84" xfId="1" applyFont="1" applyBorder="1" applyAlignment="1">
      <alignment vertical="center"/>
    </xf>
    <xf numFmtId="0" fontId="0" fillId="0" borderId="1" xfId="0" applyBorder="1"/>
    <xf numFmtId="43" fontId="7" fillId="0" borderId="73" xfId="0" applyNumberFormat="1" applyFont="1" applyBorder="1" applyAlignment="1">
      <alignment horizontal="right" vertical="center"/>
    </xf>
    <xf numFmtId="44" fontId="7" fillId="0" borderId="114" xfId="1" applyFont="1" applyBorder="1" applyAlignment="1">
      <alignment vertical="center"/>
    </xf>
    <xf numFmtId="43" fontId="7" fillId="0" borderId="0" xfId="0" applyNumberFormat="1" applyFont="1" applyBorder="1" applyAlignment="1">
      <alignment horizontal="right" vertical="center"/>
    </xf>
    <xf numFmtId="44" fontId="48" fillId="3" borderId="140" xfId="1" applyFont="1" applyFill="1" applyBorder="1" applyAlignment="1">
      <alignment vertical="center"/>
    </xf>
    <xf numFmtId="0" fontId="15" fillId="0" borderId="11" xfId="0" applyFont="1" applyBorder="1" applyAlignment="1">
      <alignment horizontal="left" vertical="center"/>
    </xf>
    <xf numFmtId="43" fontId="12" fillId="0" borderId="5" xfId="0" applyNumberFormat="1" applyFont="1" applyBorder="1" applyAlignment="1">
      <alignment vertical="center"/>
    </xf>
    <xf numFmtId="44" fontId="1" fillId="0" borderId="5" xfId="0" applyNumberFormat="1" applyFont="1" applyBorder="1" applyAlignment="1">
      <alignment vertical="center"/>
    </xf>
    <xf numFmtId="0" fontId="98" fillId="0" borderId="150" xfId="0" applyFont="1" applyBorder="1"/>
    <xf numFmtId="0" fontId="0" fillId="0" borderId="134" xfId="0" applyBorder="1"/>
    <xf numFmtId="0" fontId="0" fillId="0" borderId="153" xfId="0" applyBorder="1"/>
    <xf numFmtId="0" fontId="7" fillId="0" borderId="26" xfId="0" applyFont="1" applyBorder="1" applyAlignment="1">
      <alignment horizontal="center" vertical="center"/>
    </xf>
    <xf numFmtId="0" fontId="7" fillId="0" borderId="7" xfId="0" applyFont="1" applyBorder="1" applyAlignment="1">
      <alignment horizontal="center" vertical="center"/>
    </xf>
    <xf numFmtId="0" fontId="1" fillId="11" borderId="175" xfId="0" applyFont="1" applyFill="1" applyBorder="1" applyAlignment="1">
      <alignment wrapText="1"/>
    </xf>
    <xf numFmtId="183" fontId="1" fillId="11" borderId="172" xfId="0" quotePrefix="1" applyNumberFormat="1" applyFont="1" applyFill="1" applyBorder="1"/>
    <xf numFmtId="49" fontId="1" fillId="11" borderId="172" xfId="0" quotePrefix="1" applyNumberFormat="1" applyFont="1" applyFill="1" applyBorder="1"/>
    <xf numFmtId="49" fontId="1" fillId="11" borderId="172" xfId="0" applyNumberFormat="1" applyFont="1" applyFill="1" applyBorder="1"/>
    <xf numFmtId="183" fontId="1" fillId="11" borderId="172" xfId="0" quotePrefix="1" applyNumberFormat="1" applyFont="1" applyFill="1" applyBorder="1" applyAlignment="1">
      <alignment horizontal="center"/>
    </xf>
    <xf numFmtId="49" fontId="1" fillId="11" borderId="172" xfId="0" applyNumberFormat="1" applyFont="1" applyFill="1" applyBorder="1" applyAlignment="1">
      <alignment horizontal="center"/>
    </xf>
    <xf numFmtId="44" fontId="1" fillId="0" borderId="176" xfId="1" applyFont="1" applyBorder="1" applyAlignment="1">
      <alignment vertical="center"/>
    </xf>
    <xf numFmtId="0" fontId="0" fillId="11" borderId="177" xfId="0" applyFill="1" applyBorder="1"/>
    <xf numFmtId="183" fontId="1" fillId="11" borderId="173" xfId="0" quotePrefix="1" applyNumberFormat="1" applyFont="1" applyFill="1" applyBorder="1"/>
    <xf numFmtId="49" fontId="1" fillId="11" borderId="173" xfId="0" quotePrefix="1" applyNumberFormat="1" applyFont="1" applyFill="1" applyBorder="1"/>
    <xf numFmtId="49" fontId="1" fillId="11" borderId="173" xfId="0" applyNumberFormat="1" applyFont="1" applyFill="1" applyBorder="1"/>
    <xf numFmtId="49" fontId="1" fillId="11" borderId="173" xfId="0" applyNumberFormat="1" applyFont="1" applyFill="1" applyBorder="1" applyAlignment="1">
      <alignment horizontal="center"/>
    </xf>
    <xf numFmtId="183" fontId="1" fillId="11" borderId="173" xfId="0" quotePrefix="1" applyNumberFormat="1" applyFont="1" applyFill="1" applyBorder="1" applyAlignment="1">
      <alignment horizontal="center"/>
    </xf>
    <xf numFmtId="49" fontId="0" fillId="11" borderId="173" xfId="0" applyNumberFormat="1" applyFill="1" applyBorder="1"/>
    <xf numFmtId="44" fontId="1" fillId="0" borderId="178" xfId="1" applyFont="1" applyBorder="1" applyAlignment="1">
      <alignment vertical="center"/>
    </xf>
    <xf numFmtId="49" fontId="7" fillId="11" borderId="173" xfId="0" applyNumberFormat="1" applyFont="1" applyFill="1" applyBorder="1" applyAlignment="1">
      <alignment horizontal="center"/>
    </xf>
    <xf numFmtId="49" fontId="7" fillId="11" borderId="173" xfId="0" applyNumberFormat="1" applyFont="1" applyFill="1" applyBorder="1"/>
    <xf numFmtId="49" fontId="1" fillId="11" borderId="173" xfId="0" quotePrefix="1" applyNumberFormat="1" applyFont="1" applyFill="1" applyBorder="1" applyAlignment="1">
      <alignment horizontal="center"/>
    </xf>
    <xf numFmtId="0" fontId="18" fillId="11" borderId="179" xfId="0" applyFont="1" applyFill="1" applyBorder="1" applyAlignment="1" applyProtection="1">
      <alignment horizontal="center" vertical="center"/>
      <protection locked="0"/>
    </xf>
    <xf numFmtId="183" fontId="1" fillId="11" borderId="174" xfId="0" quotePrefix="1" applyNumberFormat="1" applyFont="1" applyFill="1" applyBorder="1"/>
    <xf numFmtId="49" fontId="18" fillId="11" borderId="174" xfId="0" applyNumberFormat="1" applyFont="1" applyFill="1" applyBorder="1" applyAlignment="1" applyProtection="1">
      <alignment vertical="center"/>
      <protection locked="0"/>
    </xf>
    <xf numFmtId="183" fontId="1" fillId="11" borderId="174" xfId="0" quotePrefix="1" applyNumberFormat="1" applyFont="1" applyFill="1" applyBorder="1" applyAlignment="1">
      <alignment horizontal="center"/>
    </xf>
    <xf numFmtId="49" fontId="18" fillId="11" borderId="174" xfId="0" applyNumberFormat="1" applyFont="1" applyFill="1" applyBorder="1" applyAlignment="1" applyProtection="1">
      <alignment vertical="center"/>
    </xf>
    <xf numFmtId="44" fontId="1" fillId="0" borderId="180" xfId="1" applyFont="1" applyBorder="1" applyAlignment="1">
      <alignment vertical="center"/>
    </xf>
    <xf numFmtId="44" fontId="7" fillId="0" borderId="113" xfId="1" applyFont="1" applyBorder="1" applyAlignment="1">
      <alignment vertical="center"/>
    </xf>
    <xf numFmtId="44" fontId="21" fillId="3" borderId="121" xfId="1" applyFont="1" applyFill="1" applyBorder="1" applyAlignment="1">
      <alignment vertical="center"/>
    </xf>
    <xf numFmtId="44" fontId="7" fillId="0" borderId="114" xfId="1" applyFont="1" applyFill="1" applyBorder="1" applyAlignment="1">
      <alignment vertical="center"/>
    </xf>
    <xf numFmtId="44" fontId="21" fillId="0" borderId="84" xfId="1" applyFont="1" applyFill="1" applyBorder="1" applyAlignment="1">
      <alignment vertical="center"/>
    </xf>
    <xf numFmtId="0" fontId="12" fillId="0" borderId="24" xfId="0" applyFont="1" applyBorder="1" applyAlignment="1">
      <alignment vertical="center"/>
    </xf>
    <xf numFmtId="43" fontId="12" fillId="0" borderId="15" xfId="0" applyNumberFormat="1" applyFont="1" applyBorder="1" applyAlignment="1">
      <alignment vertical="center"/>
    </xf>
    <xf numFmtId="44" fontId="1" fillId="0" borderId="43" xfId="0" applyNumberFormat="1" applyFont="1" applyBorder="1" applyAlignment="1">
      <alignment vertical="center"/>
    </xf>
    <xf numFmtId="0" fontId="7" fillId="0" borderId="48" xfId="0" applyFont="1" applyBorder="1" applyAlignment="1">
      <alignment horizontal="right" vertical="center"/>
    </xf>
    <xf numFmtId="43" fontId="12" fillId="0" borderId="0" xfId="0" applyNumberFormat="1" applyFont="1" applyBorder="1" applyAlignment="1">
      <alignment vertical="center"/>
    </xf>
    <xf numFmtId="44" fontId="1" fillId="0" borderId="8" xfId="0" applyNumberFormat="1" applyFont="1" applyBorder="1" applyAlignment="1">
      <alignment vertical="center"/>
    </xf>
    <xf numFmtId="0" fontId="7" fillId="0" borderId="61" xfId="0" applyFont="1" applyBorder="1" applyAlignment="1">
      <alignment horizontal="right" vertical="center"/>
    </xf>
    <xf numFmtId="43" fontId="12" fillId="0" borderId="30" xfId="0" applyNumberFormat="1" applyFont="1" applyBorder="1" applyAlignment="1">
      <alignment vertical="center"/>
    </xf>
    <xf numFmtId="44" fontId="1" fillId="0" borderId="129" xfId="0" applyNumberFormat="1" applyFont="1" applyBorder="1" applyAlignment="1">
      <alignment vertical="center"/>
    </xf>
    <xf numFmtId="0" fontId="7" fillId="0" borderId="50" xfId="0" applyFont="1" applyBorder="1" applyAlignment="1">
      <alignment horizontal="right" vertical="center"/>
    </xf>
    <xf numFmtId="0" fontId="15" fillId="0" borderId="21" xfId="0" applyFont="1" applyBorder="1" applyAlignment="1">
      <alignment horizontal="center" vertical="center" wrapText="1"/>
    </xf>
    <xf numFmtId="43" fontId="15" fillId="0" borderId="21" xfId="0" applyNumberFormat="1" applyFont="1" applyBorder="1" applyAlignment="1">
      <alignment horizontal="center" vertical="center" wrapText="1"/>
    </xf>
    <xf numFmtId="184" fontId="18" fillId="3" borderId="48" xfId="0" applyNumberFormat="1" applyFont="1" applyFill="1" applyBorder="1" applyAlignment="1" applyProtection="1">
      <alignment vertical="center"/>
      <protection locked="0"/>
    </xf>
    <xf numFmtId="184" fontId="18" fillId="3" borderId="35" xfId="0" applyNumberFormat="1" applyFont="1" applyFill="1" applyBorder="1" applyAlignment="1" applyProtection="1">
      <alignment vertical="center"/>
      <protection locked="0"/>
    </xf>
    <xf numFmtId="49" fontId="18" fillId="3" borderId="26" xfId="0" applyNumberFormat="1" applyFont="1" applyFill="1" applyBorder="1" applyAlignment="1" applyProtection="1">
      <alignment vertical="center"/>
      <protection locked="0"/>
    </xf>
    <xf numFmtId="49" fontId="18" fillId="3" borderId="16" xfId="0" applyNumberFormat="1" applyFont="1" applyFill="1" applyBorder="1" applyAlignment="1" applyProtection="1">
      <alignment vertical="center"/>
      <protection locked="0"/>
    </xf>
    <xf numFmtId="49" fontId="18" fillId="3" borderId="13" xfId="0" applyNumberFormat="1" applyFont="1" applyFill="1" applyBorder="1" applyAlignment="1" applyProtection="1">
      <alignment vertical="center"/>
      <protection locked="0"/>
    </xf>
    <xf numFmtId="49" fontId="18" fillId="3" borderId="35" xfId="0" applyNumberFormat="1" applyFont="1" applyFill="1" applyBorder="1" applyAlignment="1" applyProtection="1">
      <alignment vertical="center"/>
      <protection locked="0"/>
    </xf>
    <xf numFmtId="3" fontId="18" fillId="3" borderId="26" xfId="0" applyNumberFormat="1" applyFont="1" applyFill="1" applyBorder="1" applyAlignment="1" applyProtection="1">
      <alignment vertical="center"/>
      <protection locked="0"/>
    </xf>
    <xf numFmtId="44" fontId="1" fillId="0" borderId="119" xfId="1" applyFont="1" applyBorder="1" applyAlignment="1">
      <alignment vertical="center"/>
    </xf>
    <xf numFmtId="184" fontId="18" fillId="3" borderId="49" xfId="0" applyNumberFormat="1" applyFont="1" applyFill="1" applyBorder="1" applyAlignment="1" applyProtection="1">
      <alignment vertical="center"/>
      <protection locked="0"/>
    </xf>
    <xf numFmtId="184" fontId="18" fillId="3" borderId="36" xfId="0" applyNumberFormat="1" applyFont="1" applyFill="1" applyBorder="1" applyAlignment="1" applyProtection="1">
      <alignment vertical="center"/>
      <protection locked="0"/>
    </xf>
    <xf numFmtId="49" fontId="18" fillId="3" borderId="27" xfId="0" applyNumberFormat="1" applyFont="1" applyFill="1" applyBorder="1" applyAlignment="1" applyProtection="1">
      <alignment vertical="center"/>
      <protection locked="0"/>
    </xf>
    <xf numFmtId="49" fontId="18" fillId="3" borderId="31" xfId="0" applyNumberFormat="1" applyFont="1" applyFill="1" applyBorder="1" applyAlignment="1" applyProtection="1">
      <alignment vertical="center"/>
      <protection locked="0"/>
    </xf>
    <xf numFmtId="49" fontId="18" fillId="3" borderId="30" xfId="0" applyNumberFormat="1" applyFont="1" applyFill="1" applyBorder="1" applyAlignment="1" applyProtection="1">
      <alignment vertical="center"/>
      <protection locked="0"/>
    </xf>
    <xf numFmtId="49" fontId="18" fillId="3" borderId="36" xfId="0" applyNumberFormat="1" applyFont="1" applyFill="1" applyBorder="1" applyAlignment="1" applyProtection="1">
      <alignment vertical="center"/>
      <protection locked="0"/>
    </xf>
    <xf numFmtId="3" fontId="18" fillId="3" borderId="27" xfId="0" applyNumberFormat="1" applyFont="1" applyFill="1" applyBorder="1" applyAlignment="1" applyProtection="1">
      <alignment vertical="center"/>
      <protection locked="0"/>
    </xf>
    <xf numFmtId="184" fontId="18" fillId="3" borderId="50" xfId="0" applyNumberFormat="1" applyFont="1" applyFill="1" applyBorder="1" applyAlignment="1" applyProtection="1">
      <alignment vertical="center"/>
      <protection locked="0"/>
    </xf>
    <xf numFmtId="184" fontId="18" fillId="3" borderId="37" xfId="0" applyNumberFormat="1" applyFont="1" applyFill="1" applyBorder="1" applyAlignment="1" applyProtection="1">
      <alignment vertical="center"/>
      <protection locked="0"/>
    </xf>
    <xf numFmtId="49" fontId="18" fillId="3" borderId="7" xfId="0" applyNumberFormat="1" applyFont="1" applyFill="1" applyBorder="1" applyAlignment="1" applyProtection="1">
      <alignment vertical="center"/>
      <protection locked="0"/>
    </xf>
    <xf numFmtId="49" fontId="18" fillId="3" borderId="32" xfId="0" applyNumberFormat="1" applyFont="1" applyFill="1" applyBorder="1" applyAlignment="1" applyProtection="1">
      <alignment vertical="center"/>
      <protection locked="0"/>
    </xf>
    <xf numFmtId="49" fontId="18" fillId="3" borderId="10" xfId="0" applyNumberFormat="1" applyFont="1" applyFill="1" applyBorder="1" applyAlignment="1" applyProtection="1">
      <alignment vertical="center"/>
      <protection locked="0"/>
    </xf>
    <xf numFmtId="49" fontId="18" fillId="3" borderId="37" xfId="0" applyNumberFormat="1" applyFont="1" applyFill="1" applyBorder="1" applyAlignment="1" applyProtection="1">
      <alignment vertical="center"/>
      <protection locked="0"/>
    </xf>
    <xf numFmtId="3" fontId="18" fillId="3" borderId="7" xfId="0" applyNumberFormat="1" applyFont="1" applyFill="1" applyBorder="1" applyAlignment="1" applyProtection="1">
      <alignment vertical="center"/>
      <protection locked="0"/>
    </xf>
    <xf numFmtId="44" fontId="7" fillId="0" borderId="71" xfId="1" applyFont="1" applyBorder="1" applyAlignment="1">
      <alignment vertical="center"/>
    </xf>
    <xf numFmtId="44" fontId="48" fillId="3" borderId="115" xfId="1" applyFont="1" applyFill="1" applyBorder="1" applyAlignment="1">
      <alignment vertical="center"/>
    </xf>
    <xf numFmtId="44" fontId="48" fillId="0" borderId="5" xfId="1" applyFont="1" applyFill="1" applyBorder="1" applyAlignment="1">
      <alignment vertical="center"/>
    </xf>
    <xf numFmtId="0" fontId="15" fillId="0" borderId="4" xfId="0" applyFont="1" applyBorder="1" applyAlignment="1">
      <alignment vertical="center"/>
    </xf>
    <xf numFmtId="0" fontId="15" fillId="0" borderId="0" xfId="0" applyFont="1" applyBorder="1" applyAlignment="1">
      <alignment vertical="center"/>
    </xf>
    <xf numFmtId="44" fontId="1" fillId="0" borderId="15" xfId="0" applyNumberFormat="1" applyFont="1" applyBorder="1" applyAlignment="1">
      <alignment vertical="center"/>
    </xf>
    <xf numFmtId="0" fontId="15" fillId="0" borderId="21" xfId="0" applyFont="1" applyBorder="1" applyAlignment="1">
      <alignment horizontal="centerContinuous" vertical="center"/>
    </xf>
    <xf numFmtId="0" fontId="0" fillId="11" borderId="21" xfId="0" applyFill="1" applyBorder="1"/>
    <xf numFmtId="2" fontId="18" fillId="3" borderId="26" xfId="0" applyNumberFormat="1" applyFont="1" applyFill="1" applyBorder="1" applyAlignment="1" applyProtection="1">
      <alignment vertical="center"/>
      <protection locked="0"/>
    </xf>
    <xf numFmtId="44" fontId="18" fillId="3" borderId="70" xfId="1" applyFont="1" applyFill="1" applyBorder="1" applyAlignment="1" applyProtection="1">
      <alignment vertical="center"/>
      <protection locked="0"/>
    </xf>
    <xf numFmtId="2" fontId="18" fillId="3" borderId="122" xfId="0" applyNumberFormat="1" applyFont="1" applyFill="1" applyBorder="1" applyAlignment="1" applyProtection="1">
      <alignment vertical="center"/>
      <protection locked="0"/>
    </xf>
    <xf numFmtId="44" fontId="18" fillId="3" borderId="125" xfId="1" applyFont="1" applyFill="1" applyBorder="1" applyAlignment="1" applyProtection="1">
      <alignment vertical="center"/>
      <protection locked="0"/>
    </xf>
    <xf numFmtId="2" fontId="18" fillId="3" borderId="27" xfId="0" applyNumberFormat="1" applyFont="1" applyFill="1" applyBorder="1" applyAlignment="1" applyProtection="1">
      <alignment vertical="center"/>
      <protection locked="0"/>
    </xf>
    <xf numFmtId="2" fontId="18" fillId="3" borderId="7" xfId="0" applyNumberFormat="1" applyFont="1" applyFill="1" applyBorder="1" applyAlignment="1" applyProtection="1">
      <alignment vertical="center"/>
      <protection locked="0"/>
    </xf>
    <xf numFmtId="44" fontId="18" fillId="3" borderId="84" xfId="1" applyFont="1" applyFill="1" applyBorder="1" applyAlignment="1" applyProtection="1">
      <alignment vertical="center"/>
      <protection locked="0"/>
    </xf>
    <xf numFmtId="44" fontId="1" fillId="0" borderId="34" xfId="0" applyNumberFormat="1" applyFont="1" applyBorder="1" applyAlignment="1">
      <alignment vertical="center"/>
    </xf>
    <xf numFmtId="0" fontId="0" fillId="0" borderId="24" xfId="0" applyBorder="1"/>
    <xf numFmtId="0" fontId="7" fillId="0" borderId="21" xfId="0" applyFont="1" applyBorder="1" applyAlignment="1">
      <alignment horizontal="center" vertical="center" wrapText="1"/>
    </xf>
    <xf numFmtId="0" fontId="15" fillId="3" borderId="30" xfId="0" applyFont="1" applyFill="1" applyBorder="1" applyAlignment="1">
      <alignment horizontal="left" vertical="center"/>
    </xf>
    <xf numFmtId="14" fontId="18" fillId="3" borderId="181" xfId="0" applyNumberFormat="1" applyFont="1" applyFill="1" applyBorder="1" applyAlignment="1" applyProtection="1">
      <alignment vertical="center"/>
      <protection locked="0"/>
    </xf>
    <xf numFmtId="0" fontId="18" fillId="3" borderId="181" xfId="0" applyFont="1" applyFill="1" applyBorder="1" applyAlignment="1" applyProtection="1">
      <alignment vertical="center"/>
      <protection locked="0"/>
    </xf>
    <xf numFmtId="0" fontId="18" fillId="3" borderId="182" xfId="0" applyFont="1" applyFill="1" applyBorder="1" applyAlignment="1" applyProtection="1">
      <alignment vertical="center"/>
      <protection locked="0"/>
    </xf>
    <xf numFmtId="44" fontId="7" fillId="0" borderId="0" xfId="1" applyFont="1" applyBorder="1" applyAlignment="1">
      <alignment horizontal="right" vertical="center"/>
    </xf>
    <xf numFmtId="44" fontId="6" fillId="0" borderId="112" xfId="1" applyFont="1" applyBorder="1" applyAlignment="1" applyProtection="1">
      <alignment vertical="center"/>
    </xf>
    <xf numFmtId="44" fontId="48" fillId="0" borderId="140" xfId="1" applyFont="1" applyFill="1" applyBorder="1" applyAlignment="1">
      <alignment vertical="center"/>
    </xf>
    <xf numFmtId="0" fontId="0" fillId="0" borderId="11" xfId="0" applyBorder="1"/>
    <xf numFmtId="0" fontId="7" fillId="0" borderId="5" xfId="0" applyFont="1" applyFill="1" applyBorder="1" applyAlignment="1">
      <alignment horizontal="right" vertical="center"/>
    </xf>
    <xf numFmtId="0" fontId="1" fillId="0" borderId="0" xfId="0" applyFont="1" applyBorder="1"/>
    <xf numFmtId="0" fontId="0" fillId="0" borderId="0" xfId="0" applyAlignment="1">
      <alignment wrapText="1"/>
    </xf>
    <xf numFmtId="14" fontId="19" fillId="3" borderId="13" xfId="0" applyNumberFormat="1" applyFont="1" applyFill="1" applyBorder="1" applyAlignment="1" applyProtection="1">
      <alignment vertical="center"/>
      <protection locked="0"/>
    </xf>
    <xf numFmtId="14" fontId="19" fillId="3" borderId="30" xfId="0" applyNumberFormat="1" applyFont="1" applyFill="1" applyBorder="1" applyAlignment="1" applyProtection="1">
      <alignment vertical="center"/>
      <protection locked="0"/>
    </xf>
    <xf numFmtId="0" fontId="19" fillId="3" borderId="30" xfId="0" applyFont="1" applyFill="1" applyBorder="1" applyAlignment="1" applyProtection="1">
      <alignment vertical="center"/>
      <protection locked="0"/>
    </xf>
    <xf numFmtId="0" fontId="34" fillId="0" borderId="28" xfId="0" applyFont="1" applyFill="1" applyBorder="1" applyAlignment="1">
      <alignment vertical="center"/>
    </xf>
    <xf numFmtId="14" fontId="18" fillId="3" borderId="13" xfId="0" applyNumberFormat="1" applyFont="1" applyFill="1" applyBorder="1" applyAlignment="1" applyProtection="1">
      <alignment vertical="center"/>
      <protection locked="0"/>
    </xf>
    <xf numFmtId="14" fontId="18" fillId="3" borderId="30" xfId="0" applyNumberFormat="1" applyFont="1" applyFill="1" applyBorder="1" applyAlignment="1" applyProtection="1">
      <alignment vertical="center"/>
      <protection locked="0"/>
    </xf>
    <xf numFmtId="0" fontId="18" fillId="3" borderId="5" xfId="0" applyFont="1" applyFill="1" applyBorder="1" applyAlignment="1" applyProtection="1">
      <alignment vertical="center"/>
      <protection locked="0"/>
    </xf>
    <xf numFmtId="0" fontId="19" fillId="3" borderId="104" xfId="0" applyFont="1" applyFill="1" applyBorder="1" applyAlignment="1" applyProtection="1">
      <alignment vertical="center"/>
      <protection locked="0"/>
    </xf>
    <xf numFmtId="0" fontId="19" fillId="3" borderId="5" xfId="0" applyFont="1" applyFill="1" applyBorder="1" applyAlignment="1" applyProtection="1">
      <alignment vertical="center"/>
      <protection locked="0"/>
    </xf>
    <xf numFmtId="0" fontId="15" fillId="0" borderId="28" xfId="0" applyFont="1" applyBorder="1" applyAlignment="1">
      <alignment vertical="center"/>
    </xf>
    <xf numFmtId="0" fontId="0" fillId="0" borderId="4" xfId="0" applyBorder="1"/>
    <xf numFmtId="0" fontId="7" fillId="0" borderId="51" xfId="0" applyFont="1" applyBorder="1" applyAlignment="1">
      <alignment horizontal="center" vertical="center" wrapText="1"/>
    </xf>
    <xf numFmtId="0" fontId="15" fillId="0" borderId="28" xfId="0" applyFont="1" applyBorder="1" applyAlignment="1">
      <alignment horizontal="center" vertical="center"/>
    </xf>
    <xf numFmtId="0" fontId="12" fillId="0" borderId="28" xfId="0" applyFont="1" applyBorder="1" applyAlignment="1">
      <alignment horizontal="centerContinuous" vertical="center"/>
    </xf>
    <xf numFmtId="0" fontId="12" fillId="0" borderId="29" xfId="0" applyFont="1" applyBorder="1" applyAlignment="1">
      <alignment horizontal="centerContinuous" vertical="center"/>
    </xf>
    <xf numFmtId="0" fontId="12" fillId="0" borderId="21" xfId="0" applyFont="1" applyBorder="1" applyAlignment="1">
      <alignment vertical="center"/>
    </xf>
    <xf numFmtId="44" fontId="7" fillId="0" borderId="128" xfId="1" applyFont="1" applyBorder="1" applyAlignment="1">
      <alignment vertical="center"/>
    </xf>
    <xf numFmtId="44" fontId="48" fillId="4" borderId="45" xfId="1" applyFont="1" applyFill="1" applyBorder="1" applyAlignment="1">
      <alignment vertical="center"/>
    </xf>
    <xf numFmtId="0" fontId="15" fillId="0" borderId="13" xfId="0" applyFont="1" applyBorder="1" applyAlignment="1">
      <alignment vertical="center"/>
    </xf>
    <xf numFmtId="43" fontId="12" fillId="0" borderId="13" xfId="0" applyNumberFormat="1" applyFont="1" applyBorder="1" applyAlignment="1">
      <alignment vertical="center"/>
    </xf>
    <xf numFmtId="44" fontId="12" fillId="0" borderId="44" xfId="0" applyNumberFormat="1" applyFont="1" applyBorder="1" applyAlignment="1">
      <alignment vertical="center"/>
    </xf>
    <xf numFmtId="170" fontId="1" fillId="0" borderId="45" xfId="0" applyNumberFormat="1" applyFont="1" applyBorder="1" applyAlignment="1">
      <alignment vertical="center" wrapText="1"/>
    </xf>
    <xf numFmtId="44" fontId="12" fillId="0" borderId="47" xfId="0" applyNumberFormat="1" applyFont="1" applyBorder="1" applyAlignment="1">
      <alignment vertical="center"/>
    </xf>
    <xf numFmtId="0" fontId="15" fillId="0" borderId="28" xfId="0" applyFont="1" applyBorder="1" applyAlignment="1">
      <alignment horizontal="left" vertical="center"/>
    </xf>
    <xf numFmtId="14" fontId="18" fillId="3" borderId="35" xfId="0" applyNumberFormat="1" applyFont="1" applyFill="1" applyBorder="1" applyAlignment="1" applyProtection="1">
      <alignment vertical="center"/>
      <protection locked="0"/>
    </xf>
    <xf numFmtId="170" fontId="18" fillId="3" borderId="27" xfId="0" applyNumberFormat="1" applyFont="1" applyFill="1" applyBorder="1" applyAlignment="1" applyProtection="1">
      <alignment vertical="center"/>
      <protection locked="0"/>
    </xf>
    <xf numFmtId="44" fontId="14" fillId="0" borderId="34" xfId="0" applyNumberFormat="1" applyFont="1" applyBorder="1" applyAlignment="1">
      <alignment vertical="center"/>
    </xf>
    <xf numFmtId="44" fontId="15" fillId="0" borderId="153" xfId="1" applyFont="1" applyBorder="1" applyAlignment="1">
      <alignment vertical="center"/>
    </xf>
    <xf numFmtId="44" fontId="15" fillId="0" borderId="87" xfId="1" applyFont="1" applyBorder="1" applyAlignment="1">
      <alignment vertical="center"/>
    </xf>
    <xf numFmtId="0" fontId="0" fillId="0" borderId="25" xfId="0" applyBorder="1"/>
    <xf numFmtId="0" fontId="15" fillId="0" borderId="13" xfId="0" applyFont="1" applyBorder="1" applyAlignment="1">
      <alignment horizontal="left" vertical="center"/>
    </xf>
    <xf numFmtId="14" fontId="18" fillId="3" borderId="48" xfId="0" applyNumberFormat="1" applyFont="1" applyFill="1" applyBorder="1" applyProtection="1">
      <protection locked="0"/>
    </xf>
    <xf numFmtId="14" fontId="18" fillId="3" borderId="35" xfId="0" applyNumberFormat="1" applyFont="1" applyFill="1" applyBorder="1" applyProtection="1">
      <protection locked="0"/>
    </xf>
    <xf numFmtId="0" fontId="18" fillId="3" borderId="26" xfId="0" applyFont="1" applyFill="1" applyBorder="1" applyProtection="1">
      <protection locked="0"/>
    </xf>
    <xf numFmtId="0" fontId="18" fillId="3" borderId="16" xfId="0" applyFont="1" applyFill="1" applyBorder="1" applyProtection="1">
      <protection locked="0"/>
    </xf>
    <xf numFmtId="0" fontId="18" fillId="3" borderId="35" xfId="0" applyFont="1" applyFill="1" applyBorder="1" applyProtection="1">
      <protection locked="0"/>
    </xf>
    <xf numFmtId="170" fontId="18" fillId="3" borderId="26" xfId="0" applyNumberFormat="1" applyFont="1" applyFill="1" applyBorder="1" applyProtection="1">
      <protection locked="0"/>
    </xf>
    <xf numFmtId="0" fontId="18" fillId="3" borderId="61" xfId="0" applyFont="1" applyFill="1" applyBorder="1" applyAlignment="1" applyProtection="1">
      <alignment vertical="center"/>
      <protection locked="0"/>
    </xf>
    <xf numFmtId="170" fontId="18" fillId="3" borderId="38" xfId="0" applyNumberFormat="1" applyFont="1" applyFill="1" applyBorder="1" applyAlignment="1" applyProtection="1">
      <alignment vertical="center"/>
      <protection locked="0"/>
    </xf>
    <xf numFmtId="44" fontId="48" fillId="4" borderId="113" xfId="1" applyFont="1" applyFill="1" applyBorder="1" applyAlignment="1">
      <alignment vertical="center"/>
    </xf>
    <xf numFmtId="44" fontId="1" fillId="0" borderId="70" xfId="1" applyFont="1" applyFill="1" applyBorder="1" applyAlignment="1">
      <alignment vertical="center"/>
    </xf>
    <xf numFmtId="44" fontId="1" fillId="0" borderId="125" xfId="1" applyFont="1" applyFill="1" applyBorder="1" applyAlignment="1">
      <alignment vertical="center"/>
    </xf>
    <xf numFmtId="0" fontId="18" fillId="3" borderId="0" xfId="0" applyFont="1" applyFill="1" applyBorder="1" applyAlignment="1" applyProtection="1">
      <alignment vertical="center"/>
      <protection locked="0"/>
    </xf>
    <xf numFmtId="9" fontId="18" fillId="3" borderId="38" xfId="15" applyFont="1" applyFill="1" applyBorder="1" applyAlignment="1" applyProtection="1">
      <alignment vertical="center"/>
      <protection locked="0"/>
    </xf>
    <xf numFmtId="44" fontId="1" fillId="0" borderId="84" xfId="1" applyFont="1" applyFill="1" applyBorder="1" applyAlignment="1">
      <alignment vertical="center"/>
    </xf>
    <xf numFmtId="44" fontId="48" fillId="11" borderId="113" xfId="1" applyFont="1" applyFill="1" applyBorder="1" applyAlignment="1">
      <alignment vertical="center"/>
    </xf>
    <xf numFmtId="14" fontId="18" fillId="3" borderId="61" xfId="0" applyNumberFormat="1" applyFont="1" applyFill="1" applyBorder="1" applyProtection="1">
      <protection locked="0"/>
    </xf>
    <xf numFmtId="14" fontId="18" fillId="3" borderId="0" xfId="0" applyNumberFormat="1" applyFont="1" applyFill="1" applyBorder="1" applyProtection="1">
      <protection locked="0"/>
    </xf>
    <xf numFmtId="0" fontId="18" fillId="3" borderId="18" xfId="0" applyFont="1" applyFill="1" applyBorder="1" applyProtection="1">
      <protection locked="0"/>
    </xf>
    <xf numFmtId="0" fontId="18" fillId="3" borderId="22" xfId="0" applyFont="1" applyFill="1" applyBorder="1" applyProtection="1">
      <protection locked="0"/>
    </xf>
    <xf numFmtId="182" fontId="18" fillId="3" borderId="38" xfId="0" applyNumberFormat="1" applyFont="1" applyFill="1" applyBorder="1" applyProtection="1">
      <protection locked="0"/>
    </xf>
    <xf numFmtId="0" fontId="18" fillId="3" borderId="38" xfId="0" applyFont="1" applyFill="1" applyBorder="1" applyProtection="1">
      <protection locked="0"/>
    </xf>
    <xf numFmtId="44" fontId="5" fillId="0" borderId="123" xfId="1" applyFont="1" applyBorder="1" applyAlignment="1" applyProtection="1">
      <alignment vertical="center"/>
    </xf>
    <xf numFmtId="182" fontId="18" fillId="3" borderId="27" xfId="0" applyNumberFormat="1" applyFont="1" applyFill="1" applyBorder="1" applyAlignment="1" applyProtection="1">
      <alignment vertical="center"/>
      <protection locked="0"/>
    </xf>
    <xf numFmtId="44" fontId="5" fillId="0" borderId="125" xfId="1" applyFont="1" applyBorder="1" applyAlignment="1" applyProtection="1">
      <alignment vertical="center"/>
    </xf>
    <xf numFmtId="0" fontId="18" fillId="3" borderId="183" xfId="0" applyFont="1" applyFill="1" applyBorder="1" applyAlignment="1" applyProtection="1">
      <alignment vertical="center"/>
      <protection locked="0"/>
    </xf>
    <xf numFmtId="0" fontId="18" fillId="3" borderId="184" xfId="0" applyFont="1" applyFill="1" applyBorder="1" applyAlignment="1" applyProtection="1">
      <alignment vertical="center"/>
      <protection locked="0"/>
    </xf>
    <xf numFmtId="0" fontId="18" fillId="3" borderId="185" xfId="0" applyFont="1" applyFill="1" applyBorder="1" applyAlignment="1" applyProtection="1">
      <alignment vertical="center"/>
      <protection locked="0"/>
    </xf>
    <xf numFmtId="0" fontId="18" fillId="3" borderId="186" xfId="0" applyFont="1" applyFill="1" applyBorder="1" applyAlignment="1" applyProtection="1">
      <alignment vertical="center"/>
      <protection locked="0"/>
    </xf>
    <xf numFmtId="182" fontId="18" fillId="3" borderId="187" xfId="0" applyNumberFormat="1" applyFont="1" applyFill="1" applyBorder="1" applyAlignment="1" applyProtection="1">
      <alignment vertical="center"/>
      <protection locked="0"/>
    </xf>
    <xf numFmtId="0" fontId="18" fillId="3" borderId="187" xfId="0" applyFont="1" applyFill="1" applyBorder="1" applyAlignment="1" applyProtection="1">
      <alignment vertical="center"/>
      <protection locked="0"/>
    </xf>
    <xf numFmtId="44" fontId="5" fillId="0" borderId="130" xfId="1" applyFont="1" applyBorder="1" applyAlignment="1" applyProtection="1">
      <alignment vertical="center"/>
    </xf>
    <xf numFmtId="44" fontId="7" fillId="0" borderId="114" xfId="1" applyFont="1" applyBorder="1" applyAlignment="1" applyProtection="1">
      <alignment vertical="center"/>
    </xf>
    <xf numFmtId="44" fontId="21" fillId="11" borderId="113" xfId="1" applyFont="1" applyFill="1" applyBorder="1" applyAlignment="1">
      <alignment vertical="center"/>
    </xf>
    <xf numFmtId="44" fontId="1" fillId="0" borderId="112" xfId="1" applyFont="1" applyFill="1" applyBorder="1" applyAlignment="1">
      <alignment vertical="center"/>
    </xf>
    <xf numFmtId="44" fontId="21" fillId="0" borderId="87" xfId="1" applyFont="1" applyFill="1" applyBorder="1" applyAlignment="1">
      <alignment vertical="center"/>
    </xf>
    <xf numFmtId="44" fontId="48" fillId="0" borderId="8" xfId="1" applyFont="1" applyFill="1" applyBorder="1" applyAlignment="1">
      <alignment vertical="center"/>
    </xf>
    <xf numFmtId="0" fontId="7" fillId="0" borderId="13" xfId="0" applyFont="1" applyBorder="1" applyAlignment="1">
      <alignment horizontal="left" vertical="center"/>
    </xf>
    <xf numFmtId="0" fontId="0" fillId="0" borderId="29" xfId="0" applyBorder="1" applyAlignment="1">
      <alignment horizontal="center" vertical="center"/>
    </xf>
    <xf numFmtId="44" fontId="5" fillId="0" borderId="70" xfId="1" applyFont="1" applyBorder="1" applyAlignment="1" applyProtection="1">
      <alignment vertical="center"/>
    </xf>
    <xf numFmtId="0" fontId="5" fillId="3" borderId="22" xfId="0" applyFont="1" applyFill="1" applyBorder="1" applyAlignment="1" applyProtection="1">
      <alignment vertical="center"/>
    </xf>
    <xf numFmtId="0" fontId="18" fillId="0" borderId="13" xfId="0" applyFont="1" applyBorder="1" applyAlignment="1" applyProtection="1">
      <alignment vertical="center"/>
      <protection locked="0"/>
    </xf>
    <xf numFmtId="0" fontId="7" fillId="0" borderId="136" xfId="0" applyFont="1" applyBorder="1" applyAlignment="1">
      <alignment horizontal="right" vertical="center"/>
    </xf>
    <xf numFmtId="44" fontId="21" fillId="4" borderId="71" xfId="1" applyFont="1" applyFill="1" applyBorder="1" applyAlignment="1">
      <alignment vertical="center"/>
    </xf>
    <xf numFmtId="0" fontId="7" fillId="0" borderId="188" xfId="0" applyFont="1" applyBorder="1" applyAlignment="1">
      <alignment horizontal="right" vertical="center"/>
    </xf>
    <xf numFmtId="0" fontId="7" fillId="0" borderId="189" xfId="0" applyFont="1" applyBorder="1" applyAlignment="1">
      <alignment horizontal="right" vertical="center"/>
    </xf>
    <xf numFmtId="49" fontId="15" fillId="3" borderId="21" xfId="0" applyNumberFormat="1" applyFont="1" applyFill="1" applyBorder="1" applyAlignment="1" applyProtection="1">
      <alignment vertical="center" wrapText="1"/>
      <protection locked="0"/>
    </xf>
    <xf numFmtId="49" fontId="12" fillId="0" borderId="21" xfId="0" applyNumberFormat="1" applyFont="1" applyBorder="1" applyAlignment="1" applyProtection="1">
      <alignment vertical="center" wrapText="1"/>
      <protection locked="0"/>
    </xf>
    <xf numFmtId="49" fontId="15" fillId="3" borderId="21" xfId="0" applyNumberFormat="1" applyFont="1" applyFill="1" applyBorder="1" applyAlignment="1" applyProtection="1">
      <alignment vertical="center"/>
      <protection locked="0"/>
    </xf>
    <xf numFmtId="49" fontId="12" fillId="0" borderId="21" xfId="0" applyNumberFormat="1" applyFont="1" applyBorder="1" applyAlignment="1" applyProtection="1">
      <alignment vertical="center"/>
      <protection locked="0"/>
    </xf>
    <xf numFmtId="0" fontId="14" fillId="0" borderId="79" xfId="0" applyFont="1" applyFill="1" applyBorder="1" applyAlignment="1" applyProtection="1">
      <alignment horizontal="right" vertical="center"/>
    </xf>
    <xf numFmtId="49" fontId="15" fillId="3" borderId="32" xfId="0" applyNumberFormat="1" applyFont="1" applyFill="1" applyBorder="1" applyAlignment="1" applyProtection="1">
      <alignment vertical="center"/>
      <protection locked="0"/>
    </xf>
    <xf numFmtId="49" fontId="15" fillId="3" borderId="10" xfId="0" applyNumberFormat="1" applyFont="1" applyFill="1" applyBorder="1" applyAlignment="1" applyProtection="1">
      <alignment vertical="center"/>
      <protection locked="0"/>
    </xf>
    <xf numFmtId="49" fontId="15" fillId="3" borderId="93" xfId="0" applyNumberFormat="1" applyFont="1" applyFill="1" applyBorder="1" applyAlignment="1" applyProtection="1">
      <alignment vertical="center"/>
      <protection locked="0"/>
    </xf>
    <xf numFmtId="49" fontId="15" fillId="3" borderId="124" xfId="0" applyNumberFormat="1" applyFont="1" applyFill="1" applyBorder="1" applyAlignment="1" applyProtection="1">
      <alignment vertical="center"/>
      <protection locked="0"/>
    </xf>
    <xf numFmtId="49" fontId="15" fillId="3" borderId="94" xfId="0" applyNumberFormat="1" applyFont="1" applyFill="1" applyBorder="1" applyAlignment="1" applyProtection="1">
      <alignment vertical="center"/>
      <protection locked="0"/>
    </xf>
    <xf numFmtId="0" fontId="70" fillId="0" borderId="21" xfId="0" applyFont="1" applyFill="1" applyBorder="1" applyAlignment="1" applyProtection="1">
      <alignment horizontal="center" vertical="center" wrapText="1"/>
    </xf>
    <xf numFmtId="43" fontId="5" fillId="0" borderId="94" xfId="0" applyNumberFormat="1" applyFont="1" applyFill="1" applyBorder="1" applyAlignment="1" applyProtection="1">
      <alignment horizontal="right" vertical="center"/>
    </xf>
    <xf numFmtId="43" fontId="5" fillId="0" borderId="21" xfId="0" applyNumberFormat="1" applyFont="1" applyFill="1" applyBorder="1" applyAlignment="1" applyProtection="1">
      <alignment horizontal="right" vertical="center"/>
    </xf>
    <xf numFmtId="0" fontId="70" fillId="0" borderId="94" xfId="0" applyFont="1" applyFill="1" applyBorder="1" applyAlignment="1" applyProtection="1">
      <alignment horizontal="center" vertical="center" wrapText="1"/>
    </xf>
    <xf numFmtId="0" fontId="7" fillId="0" borderId="11" xfId="0" applyFont="1" applyBorder="1" applyAlignment="1">
      <alignment horizontal="right" vertical="center"/>
    </xf>
    <xf numFmtId="0" fontId="7" fillId="0" borderId="5" xfId="0" applyFont="1" applyBorder="1" applyAlignment="1">
      <alignment horizontal="right" vertical="center"/>
    </xf>
    <xf numFmtId="0" fontId="12" fillId="0" borderId="4" xfId="0" applyFont="1" applyBorder="1" applyAlignment="1">
      <alignment horizontal="right" vertical="center"/>
    </xf>
    <xf numFmtId="0" fontId="12" fillId="0" borderId="0" xfId="0" applyFont="1" applyBorder="1" applyAlignment="1">
      <alignment horizontal="right" vertical="center"/>
    </xf>
    <xf numFmtId="0" fontId="18" fillId="3" borderId="104"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xf numFmtId="43" fontId="5" fillId="0" borderId="21" xfId="0" applyNumberFormat="1" applyFont="1" applyFill="1" applyBorder="1" applyAlignment="1" applyProtection="1">
      <alignment horizontal="right" vertical="center"/>
    </xf>
    <xf numFmtId="43" fontId="18" fillId="3" borderId="108" xfId="0" applyNumberFormat="1" applyFont="1" applyFill="1" applyBorder="1" applyAlignment="1" applyProtection="1">
      <alignment vertical="center"/>
      <protection locked="0"/>
    </xf>
    <xf numFmtId="43" fontId="5" fillId="0" borderId="94" xfId="0" applyNumberFormat="1" applyFont="1" applyFill="1" applyBorder="1" applyAlignment="1" applyProtection="1">
      <alignment horizontal="right" vertical="center"/>
    </xf>
    <xf numFmtId="43" fontId="5" fillId="0" borderId="29" xfId="0" applyNumberFormat="1" applyFont="1" applyFill="1" applyBorder="1" applyAlignment="1" applyProtection="1">
      <alignment horizontal="right" vertical="center"/>
    </xf>
    <xf numFmtId="0" fontId="70" fillId="0" borderId="94" xfId="0" applyFont="1" applyFill="1" applyBorder="1" applyAlignment="1" applyProtection="1">
      <alignment horizontal="center" vertical="center" wrapText="1"/>
    </xf>
    <xf numFmtId="0" fontId="70" fillId="0" borderId="21" xfId="0" applyFont="1" applyFill="1" applyBorder="1" applyAlignment="1" applyProtection="1">
      <alignment horizontal="center" vertical="center" wrapText="1"/>
    </xf>
    <xf numFmtId="0" fontId="12" fillId="0" borderId="17" xfId="0" applyFont="1" applyBorder="1"/>
    <xf numFmtId="0" fontId="1" fillId="0" borderId="15" xfId="0" applyFont="1" applyBorder="1"/>
    <xf numFmtId="0" fontId="1" fillId="0" borderId="43" xfId="0" applyFont="1" applyBorder="1"/>
    <xf numFmtId="0" fontId="12" fillId="0" borderId="4" xfId="0" applyFont="1" applyBorder="1"/>
    <xf numFmtId="0" fontId="13" fillId="0" borderId="0" xfId="0" applyFont="1" applyBorder="1"/>
    <xf numFmtId="0" fontId="1" fillId="0" borderId="8" xfId="0" applyFont="1" applyFill="1" applyBorder="1"/>
    <xf numFmtId="0" fontId="1" fillId="0" borderId="8" xfId="0" applyFont="1" applyBorder="1"/>
    <xf numFmtId="0" fontId="7" fillId="0" borderId="0" xfId="0" applyFont="1" applyBorder="1" applyAlignment="1">
      <alignment horizontal="right"/>
    </xf>
    <xf numFmtId="0" fontId="1" fillId="0" borderId="0" xfId="0" applyFont="1" applyBorder="1" applyAlignment="1">
      <alignment horizontal="right"/>
    </xf>
    <xf numFmtId="179" fontId="1" fillId="0" borderId="190" xfId="0" quotePrefix="1" applyNumberFormat="1" applyFont="1" applyBorder="1" applyAlignment="1">
      <alignment horizontal="center"/>
    </xf>
    <xf numFmtId="0" fontId="1" fillId="0" borderId="0" xfId="0" applyFont="1"/>
    <xf numFmtId="0" fontId="1" fillId="0" borderId="191" xfId="0" applyFont="1" applyBorder="1"/>
    <xf numFmtId="0" fontId="7" fillId="0" borderId="0" xfId="0" applyFont="1" applyBorder="1"/>
    <xf numFmtId="49" fontId="1" fillId="0" borderId="0" xfId="0" applyNumberFormat="1" applyFont="1" applyBorder="1"/>
    <xf numFmtId="49" fontId="1" fillId="0" borderId="0"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91" xfId="0" applyNumberFormat="1" applyFont="1" applyBorder="1" applyAlignment="1">
      <alignment horizontal="left" vertical="top" wrapText="1"/>
    </xf>
    <xf numFmtId="49" fontId="1" fillId="0" borderId="190" xfId="0" applyNumberFormat="1" applyFont="1" applyBorder="1" applyAlignment="1">
      <alignment horizontal="left" vertical="top" wrapText="1"/>
    </xf>
    <xf numFmtId="0" fontId="1" fillId="0" borderId="91" xfId="0" applyFont="1" applyBorder="1" applyAlignment="1">
      <alignment vertical="center"/>
    </xf>
    <xf numFmtId="0" fontId="1" fillId="0" borderId="76" xfId="0" applyFont="1" applyBorder="1"/>
    <xf numFmtId="0" fontId="1" fillId="0" borderId="192" xfId="0" applyFont="1" applyBorder="1"/>
    <xf numFmtId="0" fontId="7" fillId="0" borderId="76" xfId="0" applyFont="1" applyBorder="1"/>
    <xf numFmtId="0" fontId="1" fillId="0" borderId="100" xfId="0" applyFont="1" applyBorder="1"/>
    <xf numFmtId="0" fontId="7" fillId="0" borderId="91" xfId="0" applyFont="1" applyFill="1" applyBorder="1"/>
    <xf numFmtId="0" fontId="1" fillId="0" borderId="91" xfId="0" applyFont="1" applyFill="1" applyBorder="1"/>
    <xf numFmtId="0" fontId="1" fillId="0" borderId="91" xfId="0" applyFont="1" applyBorder="1"/>
    <xf numFmtId="0" fontId="1" fillId="0" borderId="190" xfId="0" applyFont="1" applyBorder="1"/>
    <xf numFmtId="49" fontId="1" fillId="0" borderId="0" xfId="0" applyNumberFormat="1" applyFont="1"/>
    <xf numFmtId="0" fontId="1" fillId="0" borderId="100" xfId="0" applyFont="1" applyBorder="1" applyAlignment="1"/>
    <xf numFmtId="0" fontId="1" fillId="0" borderId="191" xfId="0" applyFont="1" applyBorder="1" applyAlignment="1"/>
    <xf numFmtId="0" fontId="1" fillId="0" borderId="0" xfId="0" applyFont="1" applyAlignment="1"/>
    <xf numFmtId="0" fontId="7" fillId="0" borderId="0" xfId="0" applyFont="1" applyBorder="1" applyAlignment="1">
      <alignment horizontal="center"/>
    </xf>
    <xf numFmtId="0" fontId="1" fillId="0" borderId="93" xfId="0" applyFont="1" applyBorder="1"/>
    <xf numFmtId="0" fontId="13" fillId="0" borderId="4" xfId="0" quotePrefix="1" applyFont="1" applyBorder="1" applyAlignment="1">
      <alignment horizontal="center"/>
    </xf>
    <xf numFmtId="0" fontId="7" fillId="0" borderId="74" xfId="0" applyFont="1" applyBorder="1" applyAlignment="1">
      <alignment horizontal="center"/>
    </xf>
    <xf numFmtId="0" fontId="1" fillId="0" borderId="0" xfId="0" applyFont="1" applyFill="1" applyBorder="1"/>
    <xf numFmtId="0" fontId="1" fillId="0" borderId="70" xfId="0" applyFont="1" applyBorder="1"/>
    <xf numFmtId="170" fontId="1" fillId="0" borderId="193" xfId="0" applyNumberFormat="1" applyFont="1" applyBorder="1"/>
    <xf numFmtId="0" fontId="1" fillId="0" borderId="10" xfId="0" applyFont="1" applyBorder="1"/>
    <xf numFmtId="0" fontId="1" fillId="0" borderId="74" xfId="0" applyFont="1" applyBorder="1"/>
    <xf numFmtId="0" fontId="7" fillId="0" borderId="61" xfId="0" applyFont="1" applyBorder="1" applyAlignment="1">
      <alignment horizontal="center"/>
    </xf>
    <xf numFmtId="0" fontId="1" fillId="0" borderId="61" xfId="0" applyFont="1" applyBorder="1"/>
    <xf numFmtId="44" fontId="1" fillId="0" borderId="172" xfId="0" applyNumberFormat="1" applyFont="1" applyBorder="1"/>
    <xf numFmtId="170" fontId="1" fillId="0" borderId="74" xfId="0" applyNumberFormat="1" applyFont="1" applyBorder="1"/>
    <xf numFmtId="170" fontId="1" fillId="0" borderId="194" xfId="0" applyNumberFormat="1" applyFont="1" applyBorder="1"/>
    <xf numFmtId="170" fontId="1" fillId="0" borderId="173" xfId="0" applyNumberFormat="1" applyFont="1" applyBorder="1"/>
    <xf numFmtId="170" fontId="1" fillId="0" borderId="38" xfId="0" applyNumberFormat="1" applyFont="1" applyBorder="1"/>
    <xf numFmtId="170" fontId="1" fillId="0" borderId="195" xfId="0" applyNumberFormat="1" applyFont="1" applyBorder="1"/>
    <xf numFmtId="0" fontId="7" fillId="0" borderId="4" xfId="0" applyFont="1" applyBorder="1" applyAlignment="1">
      <alignment horizontal="right"/>
    </xf>
    <xf numFmtId="170" fontId="7" fillId="0" borderId="196" xfId="0" applyNumberFormat="1" applyFont="1" applyBorder="1"/>
    <xf numFmtId="170" fontId="7" fillId="0" borderId="135" xfId="0" applyNumberFormat="1" applyFont="1" applyBorder="1"/>
    <xf numFmtId="0" fontId="1" fillId="0" borderId="189" xfId="0" applyFont="1" applyBorder="1"/>
    <xf numFmtId="0" fontId="7" fillId="0" borderId="16" xfId="0" applyFont="1" applyBorder="1" applyAlignment="1">
      <alignment vertical="center" wrapText="1"/>
    </xf>
    <xf numFmtId="0" fontId="7" fillId="0" borderId="18"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2" xfId="0" applyFont="1" applyFill="1" applyBorder="1" applyAlignment="1">
      <alignment horizontal="left"/>
    </xf>
    <xf numFmtId="0" fontId="1" fillId="0" borderId="18" xfId="0" applyFont="1" applyBorder="1"/>
    <xf numFmtId="0" fontId="7" fillId="0" borderId="0" xfId="0" applyFont="1" applyFill="1" applyBorder="1"/>
    <xf numFmtId="170" fontId="7" fillId="0" borderId="196" xfId="0" applyNumberFormat="1" applyFont="1" applyBorder="1" applyAlignment="1">
      <alignment vertical="center"/>
    </xf>
    <xf numFmtId="0" fontId="12" fillId="0" borderId="61" xfId="0" applyFont="1" applyBorder="1"/>
    <xf numFmtId="0" fontId="1" fillId="0" borderId="22" xfId="0" applyFont="1" applyBorder="1"/>
    <xf numFmtId="170" fontId="1" fillId="0" borderId="172" xfId="0" applyNumberFormat="1" applyFont="1" applyBorder="1"/>
    <xf numFmtId="0" fontId="1" fillId="0" borderId="22" xfId="0" applyFont="1" applyFill="1" applyBorder="1"/>
    <xf numFmtId="170" fontId="1" fillId="0" borderId="196" xfId="0" applyNumberFormat="1" applyFont="1" applyBorder="1"/>
    <xf numFmtId="170" fontId="1" fillId="0" borderId="0" xfId="0" applyNumberFormat="1" applyFont="1" applyBorder="1"/>
    <xf numFmtId="9" fontId="7" fillId="0" borderId="0" xfId="0" applyNumberFormat="1" applyFont="1" applyBorder="1" applyAlignment="1">
      <alignment horizontal="right"/>
    </xf>
    <xf numFmtId="0" fontId="12" fillId="0" borderId="0" xfId="0" applyFont="1" applyBorder="1" applyAlignment="1"/>
    <xf numFmtId="170" fontId="1" fillId="0" borderId="139" xfId="0" applyNumberFormat="1" applyFont="1" applyBorder="1" applyAlignment="1"/>
    <xf numFmtId="170" fontId="1" fillId="0" borderId="21" xfId="0" applyNumberFormat="1" applyFont="1" applyBorder="1"/>
    <xf numFmtId="170" fontId="1" fillId="0" borderId="197" xfId="0" applyNumberFormat="1" applyFont="1" applyBorder="1"/>
    <xf numFmtId="0" fontId="1" fillId="0" borderId="0" xfId="0" applyFont="1" applyFill="1" applyBorder="1" applyAlignment="1"/>
    <xf numFmtId="170" fontId="1" fillId="0" borderId="196" xfId="0" applyNumberFormat="1" applyFont="1" applyBorder="1" applyAlignment="1"/>
    <xf numFmtId="0" fontId="1" fillId="0" borderId="13" xfId="0" applyFont="1" applyFill="1" applyBorder="1"/>
    <xf numFmtId="0" fontId="1" fillId="0" borderId="16" xfId="0" applyFont="1" applyBorder="1"/>
    <xf numFmtId="0" fontId="1" fillId="0" borderId="13" xfId="0" applyFont="1" applyBorder="1"/>
    <xf numFmtId="0" fontId="7" fillId="0" borderId="18" xfId="0" applyFont="1" applyBorder="1"/>
    <xf numFmtId="170" fontId="7" fillId="0" borderId="193"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84" xfId="0" applyNumberFormat="1" applyFont="1" applyBorder="1"/>
    <xf numFmtId="0" fontId="1" fillId="0" borderId="10" xfId="0" applyFont="1" applyFill="1" applyBorder="1"/>
    <xf numFmtId="170" fontId="7" fillId="0" borderId="84" xfId="0" applyNumberFormat="1" applyFont="1" applyBorder="1"/>
    <xf numFmtId="0" fontId="12" fillId="0" borderId="58" xfId="0" applyFont="1" applyBorder="1"/>
    <xf numFmtId="0" fontId="113" fillId="0" borderId="5" xfId="0" applyFont="1" applyBorder="1"/>
    <xf numFmtId="0" fontId="1" fillId="0" borderId="5" xfId="0" applyFont="1" applyBorder="1"/>
    <xf numFmtId="0" fontId="1" fillId="0" borderId="34" xfId="0" applyFont="1" applyBorder="1"/>
    <xf numFmtId="49" fontId="95" fillId="0" borderId="0" xfId="0" applyNumberFormat="1" applyFont="1"/>
    <xf numFmtId="49" fontId="1" fillId="0" borderId="100" xfId="0" applyNumberFormat="1" applyFont="1" applyBorder="1" applyAlignment="1"/>
    <xf numFmtId="49" fontId="1" fillId="0" borderId="0" xfId="0" applyNumberFormat="1" applyFont="1" applyAlignment="1"/>
    <xf numFmtId="49" fontId="1" fillId="0" borderId="91" xfId="0" applyNumberFormat="1" applyFont="1" applyBorder="1"/>
    <xf numFmtId="49" fontId="1" fillId="0" borderId="91" xfId="0" applyNumberFormat="1" applyFont="1" applyFill="1" applyBorder="1"/>
    <xf numFmtId="178" fontId="15" fillId="3" borderId="71" xfId="0" applyNumberFormat="1" applyFont="1" applyFill="1" applyBorder="1" applyAlignment="1" applyProtection="1">
      <alignment horizontal="left" vertical="center"/>
      <protection locked="0"/>
    </xf>
    <xf numFmtId="178" fontId="15" fillId="3" borderId="45" xfId="0" applyNumberFormat="1" applyFont="1" applyFill="1" applyBorder="1" applyAlignment="1" applyProtection="1">
      <alignment horizontal="left" vertical="center"/>
      <protection locked="0"/>
    </xf>
    <xf numFmtId="178" fontId="1" fillId="0" borderId="8" xfId="0" applyNumberFormat="1" applyFont="1" applyBorder="1" applyAlignment="1">
      <alignment horizontal="left"/>
    </xf>
    <xf numFmtId="0" fontId="16" fillId="0" borderId="17" xfId="0" applyFont="1" applyBorder="1"/>
    <xf numFmtId="0" fontId="16" fillId="0" borderId="15" xfId="0" applyFont="1" applyBorder="1"/>
    <xf numFmtId="0" fontId="7" fillId="0" borderId="15" xfId="0" applyFont="1" applyBorder="1"/>
    <xf numFmtId="0" fontId="1" fillId="0" borderId="17" xfId="0" applyFont="1" applyBorder="1"/>
    <xf numFmtId="0" fontId="1" fillId="0" borderId="4" xfId="0" applyFont="1" applyBorder="1"/>
    <xf numFmtId="0" fontId="7" fillId="0" borderId="0" xfId="0" applyFont="1"/>
    <xf numFmtId="0" fontId="7" fillId="0" borderId="0" xfId="0" applyFont="1" applyAlignment="1">
      <alignment horizontal="center"/>
    </xf>
    <xf numFmtId="185" fontId="1" fillId="0" borderId="91" xfId="0" applyNumberFormat="1" applyFont="1" applyBorder="1" applyAlignment="1">
      <alignment horizontal="center"/>
    </xf>
    <xf numFmtId="0" fontId="7" fillId="0" borderId="0" xfId="0" applyFont="1" applyAlignment="1"/>
    <xf numFmtId="0" fontId="1" fillId="0" borderId="190" xfId="0" applyFont="1" applyFill="1" applyBorder="1" applyAlignment="1">
      <alignment horizontal="center"/>
    </xf>
    <xf numFmtId="0" fontId="7" fillId="0" borderId="4" xfId="0" applyFont="1" applyBorder="1"/>
    <xf numFmtId="0" fontId="1" fillId="0" borderId="0" xfId="0" applyFont="1" applyAlignment="1">
      <alignment horizontal="center"/>
    </xf>
    <xf numFmtId="0" fontId="1" fillId="0" borderId="91" xfId="0" applyFont="1" applyBorder="1" applyAlignment="1">
      <alignment horizontal="right"/>
    </xf>
    <xf numFmtId="0" fontId="1" fillId="0" borderId="0" xfId="0" applyFont="1" applyAlignment="1">
      <alignment horizontal="right"/>
    </xf>
    <xf numFmtId="0" fontId="7" fillId="0" borderId="46" xfId="0" applyFont="1" applyBorder="1"/>
    <xf numFmtId="0" fontId="7" fillId="0" borderId="28" xfId="0" applyFont="1" applyBorder="1"/>
    <xf numFmtId="0" fontId="1" fillId="0" borderId="28" xfId="0" applyFont="1" applyBorder="1"/>
    <xf numFmtId="0" fontId="1" fillId="0" borderId="16" xfId="0" applyFont="1" applyBorder="1" applyAlignment="1"/>
    <xf numFmtId="0" fontId="7" fillId="0" borderId="35" xfId="0" applyFont="1" applyBorder="1"/>
    <xf numFmtId="0" fontId="1" fillId="0" borderId="26"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13" xfId="0" applyFont="1" applyBorder="1" applyAlignment="1">
      <alignment horizontal="center"/>
    </xf>
    <xf numFmtId="0" fontId="1" fillId="0" borderId="70" xfId="0" applyFont="1" applyBorder="1" applyAlignment="1">
      <alignment horizontal="center"/>
    </xf>
    <xf numFmtId="0" fontId="7" fillId="12" borderId="14" xfId="0" applyFont="1" applyFill="1" applyBorder="1" applyAlignment="1">
      <alignment horizontal="centerContinuous"/>
    </xf>
    <xf numFmtId="0" fontId="1" fillId="0" borderId="16" xfId="0" applyFont="1" applyBorder="1" applyAlignment="1">
      <alignment horizontal="centerContinuous"/>
    </xf>
    <xf numFmtId="0" fontId="1" fillId="0" borderId="13" xfId="0" applyFont="1" applyBorder="1" applyAlignment="1"/>
    <xf numFmtId="0" fontId="7" fillId="0" borderId="16" xfId="0" applyFont="1" applyBorder="1" applyAlignment="1"/>
    <xf numFmtId="0" fontId="7" fillId="0" borderId="13" xfId="0" applyFont="1" applyBorder="1" applyAlignment="1">
      <alignment horizontal="centerContinuous"/>
    </xf>
    <xf numFmtId="0" fontId="7" fillId="0" borderId="16" xfId="0" applyFont="1" applyBorder="1" applyAlignment="1">
      <alignment horizontal="centerContinuous"/>
    </xf>
    <xf numFmtId="0" fontId="1" fillId="0" borderId="13" xfId="0" applyFont="1" applyBorder="1" applyAlignment="1">
      <alignment horizontal="centerContinuous"/>
    </xf>
    <xf numFmtId="0" fontId="1" fillId="0" borderId="38" xfId="0" applyFont="1"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74" xfId="0" applyFont="1" applyBorder="1" applyAlignment="1">
      <alignment horizontal="center"/>
    </xf>
    <xf numFmtId="0" fontId="7" fillId="12" borderId="9" xfId="0" applyFont="1" applyFill="1" applyBorder="1" applyAlignment="1">
      <alignment horizontal="center"/>
    </xf>
    <xf numFmtId="0" fontId="1" fillId="0" borderId="32" xfId="0" applyFont="1" applyBorder="1" applyAlignment="1"/>
    <xf numFmtId="0" fontId="1" fillId="0" borderId="10" xfId="0" applyFont="1" applyBorder="1" applyAlignment="1">
      <alignment horizontal="centerContinuous"/>
    </xf>
    <xf numFmtId="0" fontId="1" fillId="0" borderId="32" xfId="0" applyFont="1" applyBorder="1" applyAlignment="1">
      <alignment horizontal="centerContinuous"/>
    </xf>
    <xf numFmtId="0" fontId="1" fillId="0" borderId="10" xfId="0" applyFont="1" applyBorder="1" applyAlignment="1">
      <alignment horizontal="center"/>
    </xf>
    <xf numFmtId="0" fontId="1" fillId="0" borderId="32" xfId="0" applyFont="1" applyBorder="1" applyAlignment="1">
      <alignment horizontal="center"/>
    </xf>
    <xf numFmtId="0" fontId="1" fillId="0" borderId="7" xfId="0" applyFont="1" applyBorder="1" applyAlignment="1">
      <alignment horizontal="center"/>
    </xf>
    <xf numFmtId="0" fontId="1" fillId="0" borderId="71" xfId="0" applyFont="1" applyBorder="1" applyAlignment="1">
      <alignment horizontal="center"/>
    </xf>
    <xf numFmtId="0" fontId="7" fillId="0" borderId="97" xfId="0" applyFont="1" applyBorder="1" applyAlignment="1">
      <alignment horizontal="center"/>
    </xf>
    <xf numFmtId="0" fontId="1" fillId="0" borderId="198" xfId="0" quotePrefix="1" applyFont="1" applyBorder="1"/>
    <xf numFmtId="0" fontId="1" fillId="0" borderId="96" xfId="0" applyFont="1" applyBorder="1"/>
    <xf numFmtId="0" fontId="1" fillId="0" borderId="198" xfId="0" applyFont="1" applyBorder="1"/>
    <xf numFmtId="0" fontId="1" fillId="0" borderId="199" xfId="0" applyFont="1" applyBorder="1"/>
    <xf numFmtId="186" fontId="1" fillId="0" borderId="198" xfId="0" applyNumberFormat="1" applyFont="1" applyBorder="1" applyAlignment="1">
      <alignment horizontal="center"/>
    </xf>
    <xf numFmtId="186" fontId="1" fillId="0" borderId="172" xfId="0" quotePrefix="1" applyNumberFormat="1" applyFont="1" applyBorder="1" applyAlignment="1">
      <alignment horizontal="center"/>
    </xf>
    <xf numFmtId="186" fontId="1" fillId="0" borderId="96" xfId="0" applyNumberFormat="1" applyFont="1" applyBorder="1" applyAlignment="1">
      <alignment horizontal="center"/>
    </xf>
    <xf numFmtId="186" fontId="1" fillId="0" borderId="172" xfId="0" applyNumberFormat="1" applyFont="1" applyBorder="1" applyAlignment="1">
      <alignment horizontal="center"/>
    </xf>
    <xf numFmtId="0" fontId="1" fillId="0" borderId="176" xfId="0" quotePrefix="1" applyFont="1" applyBorder="1" applyAlignment="1">
      <alignment horizontal="center"/>
    </xf>
    <xf numFmtId="0" fontId="7" fillId="0" borderId="9" xfId="0" applyFont="1" applyBorder="1" applyAlignment="1">
      <alignment horizontal="center"/>
    </xf>
    <xf numFmtId="0" fontId="1" fillId="0" borderId="32" xfId="0" quotePrefix="1" applyFont="1" applyBorder="1"/>
    <xf numFmtId="0" fontId="1" fillId="0" borderId="37" xfId="0" quotePrefix="1" applyFont="1" applyBorder="1" applyAlignment="1">
      <alignment horizontal="center"/>
    </xf>
    <xf numFmtId="0" fontId="1" fillId="0" borderId="32" xfId="0" applyFont="1" applyBorder="1"/>
    <xf numFmtId="0" fontId="1" fillId="0" borderId="37" xfId="0" applyFont="1" applyBorder="1"/>
    <xf numFmtId="186" fontId="1" fillId="0" borderId="32" xfId="0" applyNumberFormat="1" applyFont="1" applyBorder="1" applyAlignment="1">
      <alignment horizontal="center"/>
    </xf>
    <xf numFmtId="186" fontId="1" fillId="0" borderId="32" xfId="0" quotePrefix="1" applyNumberFormat="1" applyFont="1" applyBorder="1" applyAlignment="1">
      <alignment horizontal="center"/>
    </xf>
    <xf numFmtId="186" fontId="1" fillId="0" borderId="7" xfId="0" applyNumberFormat="1" applyFont="1" applyBorder="1" applyAlignment="1">
      <alignment horizontal="center"/>
    </xf>
    <xf numFmtId="0" fontId="1" fillId="0" borderId="71" xfId="0" quotePrefix="1" applyFont="1" applyBorder="1" applyAlignment="1">
      <alignment horizontal="center"/>
    </xf>
    <xf numFmtId="0" fontId="1" fillId="0" borderId="14" xfId="0" applyFont="1" applyBorder="1"/>
    <xf numFmtId="0" fontId="1" fillId="0" borderId="0" xfId="0" quotePrefix="1" applyFont="1" applyBorder="1"/>
    <xf numFmtId="0" fontId="7" fillId="0" borderId="200" xfId="0" applyFont="1" applyBorder="1" applyAlignment="1">
      <alignment horizontal="center"/>
    </xf>
    <xf numFmtId="186" fontId="7" fillId="0" borderId="201" xfId="0" applyNumberFormat="1" applyFont="1" applyBorder="1" applyAlignment="1">
      <alignment horizontal="center"/>
    </xf>
    <xf numFmtId="0" fontId="1" fillId="0" borderId="0" xfId="0" quotePrefix="1" applyFont="1" applyBorder="1" applyAlignment="1">
      <alignment horizontal="center"/>
    </xf>
    <xf numFmtId="0" fontId="7" fillId="0" borderId="202" xfId="0" applyFont="1" applyBorder="1"/>
    <xf numFmtId="0" fontId="1" fillId="0" borderId="189" xfId="0" quotePrefix="1" applyFont="1" applyBorder="1" applyAlignment="1">
      <alignment horizontal="center"/>
    </xf>
    <xf numFmtId="0" fontId="1" fillId="0" borderId="203" xfId="0" applyFont="1" applyBorder="1" applyAlignment="1">
      <alignment horizontal="center"/>
    </xf>
    <xf numFmtId="0" fontId="7" fillId="0" borderId="138" xfId="0" applyFont="1" applyBorder="1" applyAlignment="1">
      <alignment horizontal="center"/>
    </xf>
    <xf numFmtId="0" fontId="7" fillId="0" borderId="44" xfId="0" applyFont="1" applyBorder="1" applyAlignment="1">
      <alignment horizontal="center"/>
    </xf>
    <xf numFmtId="0" fontId="1" fillId="0" borderId="11" xfId="0" applyFont="1" applyBorder="1"/>
    <xf numFmtId="0" fontId="1" fillId="0" borderId="5" xfId="0" quotePrefix="1" applyFont="1" applyBorder="1"/>
    <xf numFmtId="0" fontId="1" fillId="0" borderId="5" xfId="0" applyFont="1" applyBorder="1" applyAlignment="1">
      <alignment horizontal="center"/>
    </xf>
    <xf numFmtId="0" fontId="1" fillId="0" borderId="5" xfId="0" quotePrefix="1" applyFont="1" applyBorder="1" applyAlignment="1">
      <alignment horizontal="center"/>
    </xf>
    <xf numFmtId="0" fontId="7" fillId="0" borderId="204" xfId="0" applyFont="1" applyBorder="1"/>
    <xf numFmtId="0" fontId="7" fillId="0" borderId="60" xfId="0" applyFont="1" applyBorder="1" applyAlignment="1">
      <alignment horizontal="center"/>
    </xf>
    <xf numFmtId="186" fontId="7" fillId="0" borderId="34" xfId="0" quotePrefix="1" applyNumberFormat="1" applyFont="1" applyBorder="1" applyAlignment="1">
      <alignment horizontal="center"/>
    </xf>
    <xf numFmtId="0" fontId="1" fillId="0" borderId="8" xfId="0" quotePrefix="1" applyFont="1" applyBorder="1" applyAlignment="1">
      <alignment horizontal="center"/>
    </xf>
    <xf numFmtId="0" fontId="1" fillId="0" borderId="44" xfId="0" quotePrefix="1" applyFont="1" applyBorder="1" applyAlignment="1">
      <alignment horizontal="center"/>
    </xf>
    <xf numFmtId="0" fontId="1" fillId="0" borderId="46" xfId="0" applyFont="1" applyBorder="1"/>
    <xf numFmtId="0" fontId="1" fillId="0" borderId="205" xfId="0" applyFont="1" applyBorder="1"/>
    <xf numFmtId="0" fontId="7" fillId="0" borderId="206" xfId="0" applyFont="1" applyBorder="1" applyAlignment="1">
      <alignment horizontal="center"/>
    </xf>
    <xf numFmtId="0" fontId="1" fillId="0" borderId="47" xfId="0" applyFont="1" applyBorder="1"/>
    <xf numFmtId="0" fontId="7" fillId="0" borderId="9" xfId="0" applyFont="1" applyBorder="1" applyAlignment="1">
      <alignment horizontal="centerContinuous"/>
    </xf>
    <xf numFmtId="0" fontId="1" fillId="0" borderId="10" xfId="0" applyFont="1" applyBorder="1" applyAlignment="1"/>
    <xf numFmtId="0" fontId="7" fillId="0" borderId="32" xfId="0" applyFont="1" applyBorder="1" applyAlignment="1">
      <alignment horizontal="centerContinuous"/>
    </xf>
    <xf numFmtId="0" fontId="7" fillId="0" borderId="205" xfId="0" applyFont="1" applyBorder="1"/>
    <xf numFmtId="0" fontId="7" fillId="0" borderId="94" xfId="0" applyFont="1" applyBorder="1"/>
    <xf numFmtId="0" fontId="7" fillId="0" borderId="207" xfId="0" applyFont="1" applyBorder="1" applyAlignment="1">
      <alignment horizontal="center"/>
    </xf>
    <xf numFmtId="0" fontId="7" fillId="0" borderId="18" xfId="0" applyFont="1" applyBorder="1" applyAlignment="1"/>
    <xf numFmtId="0" fontId="7" fillId="0" borderId="8" xfId="0" applyFont="1" applyBorder="1" applyAlignment="1">
      <alignment horizontal="center"/>
    </xf>
    <xf numFmtId="0" fontId="7" fillId="0" borderId="32" xfId="0" applyFont="1" applyBorder="1" applyAlignment="1">
      <alignment horizontal="center"/>
    </xf>
    <xf numFmtId="0" fontId="7" fillId="0" borderId="208" xfId="0" applyFont="1" applyBorder="1" applyAlignment="1">
      <alignment horizontal="center"/>
    </xf>
    <xf numFmtId="0" fontId="7" fillId="0" borderId="7" xfId="0" applyFont="1" applyBorder="1" applyAlignment="1">
      <alignment horizontal="center"/>
    </xf>
    <xf numFmtId="0" fontId="7" fillId="0" borderId="93" xfId="0" applyFont="1" applyBorder="1" applyAlignment="1">
      <alignment horizontal="center"/>
    </xf>
    <xf numFmtId="0" fontId="1" fillId="0" borderId="209" xfId="0" quotePrefix="1" applyFont="1" applyBorder="1" applyAlignment="1">
      <alignment horizontal="center"/>
    </xf>
    <xf numFmtId="0" fontId="1" fillId="0" borderId="210" xfId="0" quotePrefix="1" applyFont="1" applyBorder="1"/>
    <xf numFmtId="0" fontId="1" fillId="0" borderId="210" xfId="0" applyFont="1" applyBorder="1" applyAlignment="1">
      <alignment horizontal="center"/>
    </xf>
    <xf numFmtId="0" fontId="1" fillId="0" borderId="92" xfId="0" quotePrefix="1" applyFont="1" applyBorder="1" applyAlignment="1">
      <alignment horizontal="center"/>
    </xf>
    <xf numFmtId="0" fontId="1" fillId="0" borderId="211" xfId="0" applyFont="1" applyBorder="1"/>
    <xf numFmtId="0" fontId="1" fillId="0" borderId="92" xfId="0" applyFont="1" applyBorder="1"/>
    <xf numFmtId="0" fontId="1" fillId="0" borderId="210" xfId="0" quotePrefix="1" applyFont="1" applyBorder="1" applyAlignment="1">
      <alignment horizontal="center"/>
    </xf>
    <xf numFmtId="2" fontId="1" fillId="0" borderId="212" xfId="0" applyNumberFormat="1" applyFont="1" applyBorder="1" applyAlignment="1">
      <alignment horizontal="center"/>
    </xf>
    <xf numFmtId="0" fontId="1" fillId="0" borderId="91" xfId="0" applyFont="1" applyBorder="1" applyAlignment="1">
      <alignment horizontal="center"/>
    </xf>
    <xf numFmtId="186" fontId="1" fillId="0" borderId="193" xfId="0" quotePrefix="1" applyNumberFormat="1" applyFont="1" applyBorder="1" applyAlignment="1">
      <alignment horizontal="center"/>
    </xf>
    <xf numFmtId="0" fontId="1" fillId="0" borderId="9" xfId="0" quotePrefix="1" applyFont="1" applyBorder="1" applyAlignment="1">
      <alignment horizontal="center"/>
    </xf>
    <xf numFmtId="0" fontId="1" fillId="0" borderId="32" xfId="0" quotePrefix="1" applyFont="1" applyBorder="1" applyAlignment="1">
      <alignment horizontal="center"/>
    </xf>
    <xf numFmtId="0" fontId="1" fillId="0" borderId="37" xfId="0" applyFont="1" applyBorder="1" applyAlignment="1">
      <alignment horizontal="right"/>
    </xf>
    <xf numFmtId="0" fontId="1" fillId="0" borderId="32" xfId="0" quotePrefix="1" applyFont="1" applyBorder="1" applyAlignment="1"/>
    <xf numFmtId="2" fontId="1" fillId="0" borderId="213" xfId="0" applyNumberFormat="1" applyFont="1" applyBorder="1" applyAlignment="1">
      <alignment horizontal="center"/>
    </xf>
    <xf numFmtId="186" fontId="1" fillId="0" borderId="71" xfId="0" applyNumberFormat="1" applyFont="1" applyBorder="1" applyAlignment="1">
      <alignment horizontal="center"/>
    </xf>
    <xf numFmtId="0" fontId="1" fillId="12" borderId="52" xfId="0" applyFont="1" applyFill="1" applyBorder="1"/>
    <xf numFmtId="0" fontId="1" fillId="12" borderId="1" xfId="0" applyFont="1" applyFill="1" applyBorder="1"/>
    <xf numFmtId="0" fontId="7" fillId="12" borderId="1" xfId="0" applyFont="1" applyFill="1" applyBorder="1"/>
    <xf numFmtId="0" fontId="7" fillId="0" borderId="214" xfId="0" applyFont="1" applyBorder="1" applyAlignment="1">
      <alignment horizontal="center"/>
    </xf>
    <xf numFmtId="2" fontId="7" fillId="0" borderId="215" xfId="0" applyNumberFormat="1" applyFont="1" applyBorder="1" applyAlignment="1">
      <alignment horizontal="center"/>
    </xf>
    <xf numFmtId="0" fontId="7" fillId="0" borderId="69" xfId="0" applyFont="1" applyBorder="1" applyAlignment="1">
      <alignment horizontal="center"/>
    </xf>
    <xf numFmtId="186" fontId="7" fillId="0" borderId="118" xfId="0" applyNumberFormat="1" applyFont="1" applyBorder="1" applyAlignment="1">
      <alignment horizontal="center"/>
    </xf>
    <xf numFmtId="0" fontId="1" fillId="0" borderId="29" xfId="0" applyFont="1" applyBorder="1"/>
    <xf numFmtId="0" fontId="7" fillId="0" borderId="28" xfId="0" applyFont="1" applyFill="1" applyBorder="1"/>
    <xf numFmtId="0" fontId="1" fillId="0" borderId="44" xfId="0" applyFont="1" applyBorder="1"/>
    <xf numFmtId="0" fontId="1" fillId="0" borderId="37" xfId="0" applyFont="1" applyBorder="1" applyAlignment="1">
      <alignment horizontal="centerContinuous"/>
    </xf>
    <xf numFmtId="0" fontId="1" fillId="0" borderId="44" xfId="0" applyFont="1" applyBorder="1" applyAlignment="1"/>
    <xf numFmtId="0" fontId="7" fillId="0" borderId="32" xfId="0" applyFont="1" applyFill="1" applyBorder="1" applyAlignment="1"/>
    <xf numFmtId="0" fontId="1" fillId="0" borderId="37" xfId="0" applyFont="1" applyFill="1" applyBorder="1"/>
    <xf numFmtId="0" fontId="7" fillId="0" borderId="10" xfId="0" applyFont="1" applyBorder="1" applyAlignment="1">
      <alignment horizontal="centerContinuous"/>
    </xf>
    <xf numFmtId="0" fontId="7" fillId="0" borderId="32" xfId="0" applyFont="1" applyBorder="1"/>
    <xf numFmtId="0" fontId="7" fillId="0" borderId="10" xfId="0" applyFont="1" applyBorder="1"/>
    <xf numFmtId="0" fontId="7" fillId="0" borderId="10" xfId="0" applyFont="1" applyBorder="1" applyAlignment="1">
      <alignment horizontal="center"/>
    </xf>
    <xf numFmtId="0" fontId="1" fillId="0" borderId="93" xfId="0" applyFont="1" applyBorder="1" applyAlignment="1"/>
    <xf numFmtId="1" fontId="1" fillId="0" borderId="97" xfId="0" applyNumberFormat="1" applyFont="1" applyFill="1" applyBorder="1" applyAlignment="1">
      <alignment horizontal="center"/>
    </xf>
    <xf numFmtId="0" fontId="1" fillId="12" borderId="198" xfId="0" applyFont="1" applyFill="1" applyBorder="1" applyAlignment="1">
      <alignment horizontal="centerContinuous"/>
    </xf>
    <xf numFmtId="0" fontId="1" fillId="12" borderId="199" xfId="0" applyFont="1" applyFill="1" applyBorder="1" applyAlignment="1">
      <alignment horizontal="centerContinuous"/>
    </xf>
    <xf numFmtId="170" fontId="1" fillId="0" borderId="198" xfId="0" applyNumberFormat="1" applyFont="1" applyBorder="1"/>
    <xf numFmtId="0" fontId="1" fillId="0" borderId="96" xfId="0" quotePrefix="1" applyFont="1" applyBorder="1"/>
    <xf numFmtId="4" fontId="1" fillId="0" borderId="198" xfId="0" applyNumberFormat="1" applyFont="1" applyBorder="1"/>
    <xf numFmtId="0" fontId="7" fillId="0" borderId="26" xfId="0" applyFont="1" applyBorder="1" applyAlignment="1">
      <alignment horizontal="center"/>
    </xf>
    <xf numFmtId="0" fontId="1" fillId="0" borderId="90" xfId="0" applyFont="1" applyBorder="1" applyAlignment="1">
      <alignment horizontal="center"/>
    </xf>
    <xf numFmtId="0" fontId="1" fillId="0" borderId="210" xfId="0" applyFont="1" applyFill="1" applyBorder="1" applyAlignment="1"/>
    <xf numFmtId="0" fontId="1" fillId="0" borderId="92" xfId="0" applyFont="1" applyFill="1" applyBorder="1" applyAlignment="1">
      <alignment horizontal="center"/>
    </xf>
    <xf numFmtId="170" fontId="1" fillId="0" borderId="91" xfId="0" applyNumberFormat="1" applyFont="1" applyBorder="1"/>
    <xf numFmtId="0" fontId="1" fillId="0" borderId="91" xfId="0" quotePrefix="1" applyFont="1" applyBorder="1"/>
    <xf numFmtId="4" fontId="1" fillId="0" borderId="210" xfId="0" applyNumberFormat="1" applyFont="1" applyBorder="1"/>
    <xf numFmtId="0" fontId="7" fillId="0" borderId="71" xfId="0" applyFont="1" applyBorder="1" applyAlignment="1">
      <alignment horizontal="center"/>
    </xf>
    <xf numFmtId="0" fontId="1" fillId="12" borderId="81" xfId="0" applyFont="1" applyFill="1" applyBorder="1"/>
    <xf numFmtId="186" fontId="1" fillId="0" borderId="216" xfId="0" applyNumberFormat="1" applyFont="1" applyBorder="1"/>
    <xf numFmtId="0" fontId="1" fillId="0" borderId="66" xfId="0" applyFont="1" applyBorder="1"/>
    <xf numFmtId="170" fontId="1" fillId="0" borderId="76" xfId="0" applyNumberFormat="1" applyFont="1" applyBorder="1"/>
    <xf numFmtId="0" fontId="1" fillId="0" borderId="76" xfId="0" quotePrefix="1" applyFont="1" applyBorder="1"/>
    <xf numFmtId="4" fontId="1" fillId="0" borderId="216" xfId="0" applyNumberFormat="1" applyFont="1" applyBorder="1"/>
    <xf numFmtId="186" fontId="7" fillId="0" borderId="16" xfId="0" applyNumberFormat="1" applyFont="1" applyBorder="1"/>
    <xf numFmtId="1" fontId="1" fillId="0" borderId="26" xfId="0" applyNumberFormat="1" applyFont="1" applyBorder="1"/>
    <xf numFmtId="186" fontId="1" fillId="0" borderId="16" xfId="0" applyNumberFormat="1" applyFont="1" applyBorder="1"/>
    <xf numFmtId="186" fontId="1" fillId="0" borderId="26" xfId="0" applyNumberFormat="1" applyFont="1" applyBorder="1"/>
    <xf numFmtId="4" fontId="1" fillId="0" borderId="16" xfId="0" applyNumberFormat="1" applyFont="1" applyBorder="1"/>
    <xf numFmtId="170" fontId="1" fillId="0" borderId="70" xfId="0" applyNumberFormat="1" applyFont="1" applyBorder="1" applyAlignment="1"/>
    <xf numFmtId="0" fontId="1" fillId="0" borderId="9" xfId="0" applyFont="1" applyFill="1" applyBorder="1"/>
    <xf numFmtId="186" fontId="1" fillId="0" borderId="32" xfId="0" applyNumberFormat="1" applyFont="1" applyBorder="1" applyAlignment="1">
      <alignment horizontal="right"/>
    </xf>
    <xf numFmtId="170" fontId="1" fillId="0" borderId="32" xfId="0" applyNumberFormat="1" applyFont="1" applyBorder="1"/>
    <xf numFmtId="0" fontId="1" fillId="0" borderId="10" xfId="0" quotePrefix="1" applyFont="1" applyBorder="1"/>
    <xf numFmtId="4" fontId="1" fillId="0" borderId="32" xfId="0" applyNumberFormat="1" applyFont="1" applyBorder="1"/>
    <xf numFmtId="1" fontId="1" fillId="0" borderId="7" xfId="0" applyNumberFormat="1" applyFont="1" applyBorder="1" applyAlignment="1">
      <alignment horizontal="center"/>
    </xf>
    <xf numFmtId="4" fontId="1" fillId="0" borderId="32" xfId="0" applyNumberFormat="1" applyFont="1" applyBorder="1" applyAlignment="1">
      <alignment horizontal="center"/>
    </xf>
    <xf numFmtId="4" fontId="1" fillId="0" borderId="71" xfId="0" applyNumberFormat="1" applyFont="1" applyBorder="1" applyAlignment="1">
      <alignment horizontal="center"/>
    </xf>
    <xf numFmtId="0" fontId="1" fillId="12" borderId="11" xfId="0" applyFont="1" applyFill="1" applyBorder="1"/>
    <xf numFmtId="0" fontId="1" fillId="12" borderId="5" xfId="0" applyFont="1" applyFill="1" applyBorder="1"/>
    <xf numFmtId="0" fontId="7" fillId="0" borderId="124" xfId="0" applyFont="1" applyBorder="1"/>
    <xf numFmtId="0" fontId="1" fillId="0" borderId="1" xfId="0" applyFont="1" applyBorder="1"/>
    <xf numFmtId="4" fontId="7" fillId="0" borderId="124" xfId="0" applyNumberFormat="1" applyFont="1" applyBorder="1"/>
    <xf numFmtId="0" fontId="1" fillId="0" borderId="73" xfId="0" applyFont="1" applyBorder="1"/>
    <xf numFmtId="0" fontId="1" fillId="12" borderId="124" xfId="0" applyFont="1" applyFill="1" applyBorder="1"/>
    <xf numFmtId="4" fontId="7" fillId="0" borderId="115" xfId="0" applyNumberFormat="1" applyFont="1" applyBorder="1" applyAlignment="1">
      <alignment horizontal="center"/>
    </xf>
    <xf numFmtId="0" fontId="7" fillId="0" borderId="14" xfId="0" applyFont="1" applyBorder="1" applyAlignment="1">
      <alignment horizontal="center"/>
    </xf>
    <xf numFmtId="0" fontId="7" fillId="0" borderId="16" xfId="0" applyFont="1" applyBorder="1"/>
    <xf numFmtId="0" fontId="1" fillId="0" borderId="35" xfId="0" applyFont="1" applyBorder="1"/>
    <xf numFmtId="0" fontId="7" fillId="0" borderId="16" xfId="0" applyFont="1" applyBorder="1" applyAlignment="1">
      <alignment horizontal="center"/>
    </xf>
    <xf numFmtId="0" fontId="7" fillId="0" borderId="18" xfId="0" applyFont="1" applyBorder="1" applyAlignment="1">
      <alignment horizontal="centerContinuous"/>
    </xf>
    <xf numFmtId="0" fontId="7" fillId="0" borderId="70" xfId="0" applyFont="1" applyBorder="1" applyAlignment="1">
      <alignment horizontal="center"/>
    </xf>
    <xf numFmtId="0" fontId="7" fillId="0" borderId="32" xfId="0" applyFont="1" applyBorder="1" applyAlignment="1"/>
    <xf numFmtId="0" fontId="1" fillId="0" borderId="48" xfId="0" applyFont="1" applyBorder="1"/>
    <xf numFmtId="1" fontId="1" fillId="0" borderId="16" xfId="0" applyNumberFormat="1" applyFont="1" applyBorder="1"/>
    <xf numFmtId="0" fontId="7" fillId="0" borderId="26" xfId="0" applyFont="1" applyBorder="1" applyAlignment="1"/>
    <xf numFmtId="0" fontId="1" fillId="0" borderId="26" xfId="0" applyFont="1" applyBorder="1"/>
    <xf numFmtId="4" fontId="1" fillId="0" borderId="70" xfId="0" applyNumberFormat="1" applyFont="1" applyBorder="1"/>
    <xf numFmtId="0" fontId="1" fillId="0" borderId="90" xfId="0" applyFont="1" applyBorder="1"/>
    <xf numFmtId="0" fontId="1" fillId="0" borderId="210" xfId="0" applyFont="1" applyBorder="1"/>
    <xf numFmtId="1" fontId="1" fillId="0" borderId="210" xfId="0" applyNumberFormat="1" applyFont="1" applyBorder="1"/>
    <xf numFmtId="0" fontId="1" fillId="0" borderId="194" xfId="0" applyFont="1" applyBorder="1" applyAlignment="1">
      <alignment horizontal="right"/>
    </xf>
    <xf numFmtId="9" fontId="1" fillId="0" borderId="194" xfId="0" applyNumberFormat="1" applyFont="1" applyBorder="1" applyAlignment="1">
      <alignment horizontal="center"/>
    </xf>
    <xf numFmtId="170" fontId="1" fillId="0" borderId="210" xfId="0" applyNumberFormat="1" applyFont="1" applyBorder="1"/>
    <xf numFmtId="4" fontId="1" fillId="0" borderId="193" xfId="0" applyNumberFormat="1" applyFont="1" applyBorder="1" applyAlignment="1"/>
    <xf numFmtId="0" fontId="1" fillId="0" borderId="9" xfId="0" applyFont="1" applyBorder="1"/>
    <xf numFmtId="1" fontId="1" fillId="0" borderId="32" xfId="0" applyNumberFormat="1" applyFont="1" applyBorder="1"/>
    <xf numFmtId="0" fontId="1" fillId="0" borderId="38" xfId="0" applyFont="1" applyBorder="1" applyAlignment="1">
      <alignment horizontal="right"/>
    </xf>
    <xf numFmtId="0" fontId="1" fillId="0" borderId="38" xfId="0" applyFont="1" applyBorder="1"/>
    <xf numFmtId="2" fontId="1" fillId="0" borderId="18" xfId="0" applyNumberFormat="1" applyFont="1" applyBorder="1"/>
    <xf numFmtId="4" fontId="1" fillId="0" borderId="74" xfId="0" applyNumberFormat="1" applyFont="1" applyBorder="1" applyAlignment="1"/>
    <xf numFmtId="186" fontId="1" fillId="12" borderId="5" xfId="0" applyNumberFormat="1" applyFont="1" applyFill="1" applyBorder="1"/>
    <xf numFmtId="0" fontId="1" fillId="12" borderId="5" xfId="0" applyFont="1" applyFill="1" applyBorder="1" applyAlignment="1">
      <alignment horizontal="center"/>
    </xf>
    <xf numFmtId="4" fontId="7" fillId="0" borderId="115" xfId="0" applyNumberFormat="1" applyFont="1" applyBorder="1" applyAlignment="1"/>
    <xf numFmtId="187" fontId="7" fillId="0" borderId="11" xfId="0" applyNumberFormat="1" applyFont="1" applyBorder="1"/>
    <xf numFmtId="187" fontId="16" fillId="0" borderId="5" xfId="0" applyNumberFormat="1" applyFont="1" applyBorder="1"/>
    <xf numFmtId="187" fontId="1" fillId="0" borderId="5" xfId="0" applyNumberFormat="1" applyFont="1" applyBorder="1"/>
    <xf numFmtId="187" fontId="7" fillId="0" borderId="133" xfId="0" applyNumberFormat="1" applyFont="1" applyBorder="1" applyAlignment="1">
      <alignment horizontal="centerContinuous"/>
    </xf>
    <xf numFmtId="187" fontId="7" fillId="0" borderId="168" xfId="0" applyNumberFormat="1" applyFont="1" applyBorder="1" applyAlignment="1">
      <alignment horizontal="centerContinuous"/>
    </xf>
    <xf numFmtId="187" fontId="1" fillId="0" borderId="168" xfId="0" applyNumberFormat="1" applyFont="1" applyBorder="1"/>
    <xf numFmtId="187" fontId="7" fillId="0" borderId="168" xfId="0" applyNumberFormat="1" applyFont="1" applyBorder="1"/>
    <xf numFmtId="187" fontId="1" fillId="0" borderId="217" xfId="0" applyNumberFormat="1" applyFont="1" applyBorder="1"/>
    <xf numFmtId="0" fontId="1" fillId="0" borderId="64" xfId="0" applyFont="1" applyBorder="1"/>
    <xf numFmtId="187" fontId="7" fillId="0" borderId="121" xfId="0" applyNumberFormat="1" applyFont="1" applyBorder="1" applyAlignment="1">
      <alignment horizontal="center"/>
    </xf>
    <xf numFmtId="187" fontId="1" fillId="0" borderId="9" xfId="0" applyNumberFormat="1" applyFont="1" applyBorder="1"/>
    <xf numFmtId="187" fontId="1" fillId="0" borderId="10" xfId="0" applyNumberFormat="1" applyFont="1" applyBorder="1"/>
    <xf numFmtId="187" fontId="1" fillId="0" borderId="32" xfId="0" applyNumberFormat="1" applyFont="1" applyBorder="1"/>
    <xf numFmtId="187" fontId="1" fillId="0" borderId="37" xfId="0" applyNumberFormat="1" applyFont="1" applyBorder="1"/>
    <xf numFmtId="187" fontId="1" fillId="0" borderId="218" xfId="0" applyNumberFormat="1" applyFont="1" applyBorder="1"/>
    <xf numFmtId="187" fontId="1" fillId="0" borderId="167" xfId="0" applyNumberFormat="1" applyFont="1" applyBorder="1"/>
    <xf numFmtId="187" fontId="1" fillId="0" borderId="219" xfId="0" applyNumberFormat="1" applyFont="1" applyBorder="1"/>
    <xf numFmtId="0" fontId="1" fillId="0" borderId="167" xfId="0" applyFont="1" applyBorder="1"/>
    <xf numFmtId="0" fontId="1" fillId="0" borderId="219" xfId="0" applyFont="1" applyBorder="1"/>
    <xf numFmtId="187" fontId="1" fillId="0" borderId="71" xfId="0" applyNumberFormat="1" applyFont="1" applyBorder="1"/>
    <xf numFmtId="187" fontId="1" fillId="0" borderId="11" xfId="0" quotePrefix="1" applyNumberFormat="1" applyFont="1" applyBorder="1"/>
    <xf numFmtId="187" fontId="1" fillId="0" borderId="5" xfId="0" quotePrefix="1" applyNumberFormat="1" applyFont="1" applyBorder="1"/>
    <xf numFmtId="187" fontId="1" fillId="0" borderId="59" xfId="0" applyNumberFormat="1" applyFont="1" applyBorder="1"/>
    <xf numFmtId="187" fontId="1" fillId="0" borderId="6" xfId="0" applyNumberFormat="1" applyFont="1" applyBorder="1"/>
    <xf numFmtId="187" fontId="1" fillId="0" borderId="124" xfId="0" applyNumberFormat="1" applyFont="1" applyBorder="1"/>
    <xf numFmtId="170" fontId="1" fillId="0" borderId="113" xfId="0" applyNumberFormat="1" applyFont="1" applyBorder="1" applyAlignment="1">
      <alignment horizontal="center"/>
    </xf>
    <xf numFmtId="0" fontId="7" fillId="0" borderId="9" xfId="0" applyFont="1" applyBorder="1"/>
    <xf numFmtId="0" fontId="7" fillId="0" borderId="21" xfId="0" applyFont="1" applyBorder="1" applyAlignment="1">
      <alignment horizontal="center"/>
    </xf>
    <xf numFmtId="15" fontId="1" fillId="0" borderId="9" xfId="0" applyNumberFormat="1" applyFont="1" applyBorder="1" applyAlignment="1">
      <alignment horizontal="centerContinuous"/>
    </xf>
    <xf numFmtId="170" fontId="7" fillId="0" borderId="71" xfId="0" applyNumberFormat="1" applyFont="1" applyBorder="1" applyAlignment="1">
      <alignment horizontal="center"/>
    </xf>
    <xf numFmtId="0" fontId="7" fillId="0" borderId="46" xfId="0" applyFont="1" applyBorder="1" applyAlignment="1">
      <alignment horizontal="centerContinuous"/>
    </xf>
    <xf numFmtId="0" fontId="1" fillId="0" borderId="28" xfId="0" applyFont="1" applyBorder="1" applyAlignment="1">
      <alignment horizontal="centerContinuous"/>
    </xf>
    <xf numFmtId="0" fontId="114" fillId="0" borderId="13" xfId="0" applyFont="1" applyBorder="1" applyAlignment="1">
      <alignment horizontal="centerContinuous"/>
    </xf>
    <xf numFmtId="0" fontId="114" fillId="0" borderId="10" xfId="0" applyFont="1" applyBorder="1"/>
    <xf numFmtId="0" fontId="1" fillId="0" borderId="210" xfId="0" applyFont="1" applyBorder="1" applyAlignment="1">
      <alignment horizontal="centerContinuous"/>
    </xf>
    <xf numFmtId="0" fontId="1" fillId="0" borderId="91" xfId="0" applyFont="1" applyBorder="1" applyAlignment="1">
      <alignment horizontal="centerContinuous"/>
    </xf>
    <xf numFmtId="0" fontId="7" fillId="0" borderId="172" xfId="0" applyFont="1" applyBorder="1" applyAlignment="1">
      <alignment horizontal="center"/>
    </xf>
    <xf numFmtId="170" fontId="7" fillId="0" borderId="193" xfId="0" applyNumberFormat="1" applyFont="1" applyBorder="1" applyAlignment="1">
      <alignment horizontal="center"/>
    </xf>
    <xf numFmtId="0" fontId="1" fillId="0" borderId="9" xfId="0" applyFont="1" applyBorder="1" applyAlignment="1">
      <alignment horizontal="center"/>
    </xf>
    <xf numFmtId="0" fontId="16" fillId="0" borderId="32" xfId="0" applyFont="1" applyBorder="1" applyAlignment="1"/>
    <xf numFmtId="0" fontId="7" fillId="0" borderId="10" xfId="0" applyFont="1" applyBorder="1" applyAlignment="1"/>
    <xf numFmtId="170" fontId="1" fillId="0" borderId="71" xfId="0" applyNumberFormat="1" applyFont="1" applyBorder="1" applyAlignment="1">
      <alignment horizontal="center"/>
    </xf>
    <xf numFmtId="0" fontId="1" fillId="12" borderId="4" xfId="0" applyFont="1" applyFill="1" applyBorder="1"/>
    <xf numFmtId="0" fontId="1" fillId="12" borderId="0" xfId="0" applyFont="1" applyFill="1" applyBorder="1"/>
    <xf numFmtId="0" fontId="1" fillId="12" borderId="0" xfId="0" applyFont="1" applyFill="1"/>
    <xf numFmtId="0" fontId="7" fillId="0" borderId="94" xfId="0" applyFont="1" applyBorder="1" applyAlignment="1"/>
    <xf numFmtId="170" fontId="7" fillId="0" borderId="45" xfId="0" applyNumberFormat="1" applyFont="1" applyBorder="1" applyAlignment="1">
      <alignment horizontal="center"/>
    </xf>
    <xf numFmtId="0" fontId="7" fillId="12" borderId="5" xfId="0" applyFont="1" applyFill="1" applyBorder="1"/>
    <xf numFmtId="0" fontId="7" fillId="0" borderId="59" xfId="0" applyFont="1" applyBorder="1"/>
    <xf numFmtId="4" fontId="7" fillId="0" borderId="113" xfId="0" applyNumberFormat="1" applyFont="1" applyBorder="1" applyAlignment="1">
      <alignment horizontal="center"/>
    </xf>
    <xf numFmtId="0" fontId="115" fillId="0" borderId="0" xfId="0" applyFont="1" applyAlignment="1">
      <alignment horizontal="left" vertical="center" indent="1"/>
    </xf>
    <xf numFmtId="0" fontId="117" fillId="0" borderId="0" xfId="0" applyFont="1" applyAlignment="1">
      <alignment horizontal="left" vertical="center" indent="1"/>
    </xf>
    <xf numFmtId="0" fontId="118" fillId="0" borderId="0" xfId="0" applyFont="1" applyAlignment="1">
      <alignment horizontal="justify" vertical="center"/>
    </xf>
    <xf numFmtId="0" fontId="95" fillId="0" borderId="0" xfId="0" applyFont="1"/>
    <xf numFmtId="0" fontId="14" fillId="0" borderId="85" xfId="0" applyFont="1" applyFill="1" applyBorder="1" applyAlignment="1" applyProtection="1">
      <alignment horizontal="right" vertical="center"/>
    </xf>
    <xf numFmtId="0" fontId="84" fillId="0" borderId="30" xfId="0" applyFont="1" applyBorder="1" applyAlignment="1" applyProtection="1">
      <alignment horizontal="left" vertical="center"/>
    </xf>
    <xf numFmtId="0" fontId="15" fillId="6" borderId="134" xfId="0" applyFont="1" applyFill="1" applyBorder="1" applyAlignment="1" applyProtection="1">
      <alignment horizontal="center" vertical="center" wrapText="1"/>
    </xf>
    <xf numFmtId="0" fontId="85" fillId="6" borderId="135" xfId="0" applyFont="1" applyFill="1" applyBorder="1" applyAlignment="1" applyProtection="1">
      <alignment horizontal="left" vertical="center" wrapText="1"/>
    </xf>
    <xf numFmtId="0" fontId="34" fillId="0" borderId="9" xfId="0" applyFont="1" applyBorder="1" applyAlignment="1">
      <alignment vertical="center"/>
    </xf>
    <xf numFmtId="0" fontId="34" fillId="0" borderId="10" xfId="0" applyFont="1" applyBorder="1" applyAlignment="1">
      <alignment vertical="center"/>
    </xf>
    <xf numFmtId="0" fontId="14" fillId="0" borderId="10" xfId="0" applyFont="1" applyBorder="1" applyAlignment="1">
      <alignment vertical="center"/>
    </xf>
    <xf numFmtId="170" fontId="14" fillId="0" borderId="93" xfId="0" applyNumberFormat="1" applyFont="1" applyBorder="1" applyAlignment="1">
      <alignment vertical="center"/>
    </xf>
    <xf numFmtId="2" fontId="7" fillId="0" borderId="5" xfId="0" applyNumberFormat="1" applyFont="1" applyBorder="1" applyAlignment="1">
      <alignment horizontal="right" vertical="center"/>
    </xf>
    <xf numFmtId="2" fontId="14" fillId="0" borderId="5" xfId="0" applyNumberFormat="1" applyFont="1" applyBorder="1" applyAlignment="1">
      <alignment vertical="center"/>
    </xf>
    <xf numFmtId="2" fontId="14" fillId="0" borderId="10" xfId="0" applyNumberFormat="1" applyFont="1" applyBorder="1" applyAlignment="1">
      <alignment vertical="center"/>
    </xf>
    <xf numFmtId="44" fontId="14" fillId="0" borderId="93" xfId="0" applyNumberFormat="1" applyFont="1" applyBorder="1" applyAlignment="1">
      <alignment vertical="center"/>
    </xf>
    <xf numFmtId="0" fontId="14" fillId="0" borderId="52" xfId="0" applyFont="1" applyBorder="1" applyAlignment="1">
      <alignment vertical="center"/>
    </xf>
    <xf numFmtId="0" fontId="14" fillId="0" borderId="1" xfId="0" applyFont="1" applyBorder="1" applyAlignment="1">
      <alignment vertical="center"/>
    </xf>
    <xf numFmtId="2" fontId="14" fillId="0" borderId="1" xfId="0" applyNumberFormat="1" applyFont="1" applyBorder="1" applyAlignment="1">
      <alignment vertical="center"/>
    </xf>
    <xf numFmtId="44" fontId="4" fillId="0" borderId="118" xfId="0" applyNumberFormat="1"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72" xfId="0" applyFont="1" applyBorder="1" applyAlignment="1">
      <alignment horizontal="right" vertical="center"/>
    </xf>
    <xf numFmtId="0" fontId="15" fillId="0" borderId="65" xfId="0" applyFont="1" applyBorder="1" applyAlignment="1">
      <alignment horizontal="right" vertical="center"/>
    </xf>
    <xf numFmtId="2" fontId="15" fillId="0" borderId="65" xfId="0" applyNumberFormat="1" applyFont="1" applyBorder="1" applyAlignment="1">
      <alignment horizontal="right" vertical="center"/>
    </xf>
    <xf numFmtId="0" fontId="7" fillId="0" borderId="65" xfId="0" applyFont="1" applyBorder="1" applyAlignment="1">
      <alignment horizontal="right" vertical="center"/>
    </xf>
    <xf numFmtId="44" fontId="48" fillId="4" borderId="115" xfId="0" applyNumberFormat="1" applyFont="1" applyFill="1" applyBorder="1" applyAlignment="1">
      <alignment vertical="center"/>
    </xf>
    <xf numFmtId="44" fontId="48" fillId="0" borderId="65" xfId="0" applyNumberFormat="1" applyFont="1" applyFill="1" applyBorder="1" applyAlignment="1">
      <alignment vertical="center"/>
    </xf>
    <xf numFmtId="0" fontId="119" fillId="0" borderId="0" xfId="0" applyFont="1" applyBorder="1" applyAlignment="1">
      <alignment vertical="center"/>
    </xf>
    <xf numFmtId="0" fontId="106" fillId="0" borderId="17" xfId="0" applyFont="1" applyBorder="1" applyAlignment="1">
      <alignment vertical="center"/>
    </xf>
    <xf numFmtId="44" fontId="48" fillId="4" borderId="70" xfId="1" applyFont="1" applyFill="1" applyBorder="1" applyAlignment="1">
      <alignment vertical="center"/>
    </xf>
    <xf numFmtId="0" fontId="15" fillId="0" borderId="10" xfId="0" applyFont="1" applyBorder="1" applyAlignment="1">
      <alignment horizontal="left" vertical="center"/>
    </xf>
    <xf numFmtId="0" fontId="12" fillId="0" borderId="10" xfId="0" applyFont="1" applyBorder="1" applyAlignment="1">
      <alignment horizontal="left" vertical="center"/>
    </xf>
    <xf numFmtId="43" fontId="12" fillId="0" borderId="10" xfId="0" applyNumberFormat="1" applyFont="1" applyBorder="1" applyAlignment="1">
      <alignment horizontal="left" vertical="center"/>
    </xf>
    <xf numFmtId="44" fontId="12" fillId="0" borderId="93" xfId="0" applyNumberFormat="1" applyFont="1" applyBorder="1" applyAlignment="1">
      <alignment horizontal="left" vertical="center"/>
    </xf>
    <xf numFmtId="0" fontId="7" fillId="0" borderId="72" xfId="0" applyFont="1" applyBorder="1" applyAlignment="1">
      <alignment horizontal="right" vertical="center"/>
    </xf>
    <xf numFmtId="43" fontId="7" fillId="0" borderId="65" xfId="0" applyNumberFormat="1" applyFont="1" applyBorder="1" applyAlignment="1">
      <alignment horizontal="right" vertical="center"/>
    </xf>
    <xf numFmtId="44" fontId="48" fillId="0" borderId="101" xfId="1" applyFont="1" applyFill="1" applyBorder="1" applyAlignment="1">
      <alignment vertical="center"/>
    </xf>
    <xf numFmtId="44" fontId="12" fillId="0" borderId="8" xfId="0" applyNumberFormat="1" applyFont="1" applyBorder="1" applyAlignment="1">
      <alignment vertical="center"/>
    </xf>
    <xf numFmtId="44" fontId="12" fillId="0" borderId="93" xfId="0" applyNumberFormat="1" applyFont="1" applyBorder="1" applyAlignment="1">
      <alignment vertical="center"/>
    </xf>
    <xf numFmtId="177" fontId="39" fillId="0" borderId="5" xfId="0" applyNumberFormat="1" applyFont="1" applyBorder="1" applyAlignment="1">
      <alignment horizontal="left" vertical="center"/>
    </xf>
    <xf numFmtId="181" fontId="31" fillId="0" borderId="10" xfId="0" applyNumberFormat="1" applyFont="1" applyBorder="1" applyAlignment="1">
      <alignment horizontal="left" vertical="center"/>
    </xf>
    <xf numFmtId="181" fontId="39" fillId="0" borderId="10" xfId="0" applyNumberFormat="1" applyFont="1" applyBorder="1" applyAlignment="1">
      <alignment horizontal="left" vertical="center"/>
    </xf>
    <xf numFmtId="0" fontId="5" fillId="0" borderId="72" xfId="0" applyFont="1" applyFill="1" applyBorder="1" applyAlignment="1" applyProtection="1">
      <alignment vertical="center"/>
    </xf>
    <xf numFmtId="0" fontId="4" fillId="0" borderId="65" xfId="0" applyFont="1" applyBorder="1" applyAlignment="1" applyProtection="1">
      <alignment vertical="center"/>
    </xf>
    <xf numFmtId="0" fontId="4" fillId="0" borderId="65" xfId="0" applyFont="1" applyBorder="1" applyAlignment="1" applyProtection="1">
      <alignment horizontal="left" vertical="center"/>
    </xf>
    <xf numFmtId="0" fontId="7" fillId="0" borderId="65" xfId="0" applyFont="1" applyBorder="1" applyAlignment="1" applyProtection="1">
      <alignment horizontal="left" vertical="center"/>
    </xf>
    <xf numFmtId="0" fontId="6" fillId="0" borderId="65" xfId="0" applyFont="1" applyFill="1" applyBorder="1" applyAlignment="1" applyProtection="1">
      <alignment vertical="center"/>
    </xf>
    <xf numFmtId="44" fontId="1" fillId="0" borderId="178" xfId="0" applyNumberFormat="1" applyFont="1" applyBorder="1"/>
    <xf numFmtId="0" fontId="49" fillId="0" borderId="4" xfId="0" applyFont="1" applyBorder="1" applyAlignment="1">
      <alignment horizontal="left" vertical="center"/>
    </xf>
    <xf numFmtId="0" fontId="49" fillId="0" borderId="0" xfId="0" applyFont="1" applyBorder="1" applyAlignment="1">
      <alignment horizontal="left" vertical="center"/>
    </xf>
    <xf numFmtId="0" fontId="12" fillId="0" borderId="28" xfId="0" applyFont="1" applyBorder="1" applyAlignment="1">
      <alignment horizontal="center" vertical="center" wrapText="1"/>
    </xf>
    <xf numFmtId="0" fontId="12" fillId="0" borderId="21" xfId="0" applyFont="1" applyBorder="1" applyAlignment="1">
      <alignment horizontal="center" vertical="center" wrapText="1"/>
    </xf>
    <xf numFmtId="170" fontId="12" fillId="0" borderId="45" xfId="0" applyNumberFormat="1" applyFont="1" applyBorder="1" applyAlignment="1">
      <alignment horizontal="center" vertical="center" wrapText="1"/>
    </xf>
    <xf numFmtId="14" fontId="18" fillId="3" borderId="106" xfId="0" applyNumberFormat="1" applyFont="1" applyFill="1" applyBorder="1" applyAlignment="1" applyProtection="1">
      <alignment vertical="center"/>
      <protection locked="0"/>
    </xf>
    <xf numFmtId="0" fontId="21" fillId="0" borderId="35" xfId="0" applyFont="1" applyBorder="1" applyAlignment="1">
      <alignment horizontal="right" vertical="center"/>
    </xf>
    <xf numFmtId="0" fontId="7" fillId="0" borderId="188" xfId="0" applyFont="1" applyBorder="1" applyAlignment="1">
      <alignment vertical="center"/>
    </xf>
    <xf numFmtId="0" fontId="7" fillId="0" borderId="189" xfId="0" applyFont="1" applyBorder="1" applyAlignment="1">
      <alignment vertical="center"/>
    </xf>
    <xf numFmtId="0" fontId="12" fillId="0" borderId="189" xfId="0" applyFont="1" applyBorder="1" applyAlignment="1">
      <alignment vertical="center"/>
    </xf>
    <xf numFmtId="170" fontId="12" fillId="0" borderId="222" xfId="0" applyNumberFormat="1" applyFont="1" applyBorder="1" applyAlignment="1">
      <alignment vertical="center"/>
    </xf>
    <xf numFmtId="170" fontId="12" fillId="0" borderId="8" xfId="0" applyNumberFormat="1" applyFont="1" applyBorder="1" applyAlignment="1">
      <alignment vertical="center"/>
    </xf>
    <xf numFmtId="170" fontId="12" fillId="0" borderId="34" xfId="0" applyNumberFormat="1" applyFont="1" applyBorder="1" applyAlignment="1">
      <alignment vertical="center"/>
    </xf>
    <xf numFmtId="44" fontId="18" fillId="3" borderId="119" xfId="1" applyFont="1" applyFill="1" applyBorder="1" applyAlignment="1" applyProtection="1">
      <alignment vertical="center"/>
      <protection locked="0"/>
    </xf>
    <xf numFmtId="44" fontId="18" fillId="3" borderId="130" xfId="1" applyFont="1" applyFill="1" applyBorder="1" applyAlignment="1" applyProtection="1">
      <alignment vertical="center"/>
      <protection locked="0"/>
    </xf>
    <xf numFmtId="44" fontId="21" fillId="0" borderId="140" xfId="1" applyFont="1" applyBorder="1" applyAlignment="1">
      <alignment vertical="center"/>
    </xf>
    <xf numFmtId="44" fontId="7" fillId="0" borderId="84" xfId="1" applyFont="1" applyBorder="1" applyAlignment="1">
      <alignment vertical="center"/>
    </xf>
    <xf numFmtId="0" fontId="1" fillId="0" borderId="4" xfId="0" applyFont="1" applyBorder="1" applyAlignment="1">
      <alignment horizontal="left" vertical="center"/>
    </xf>
    <xf numFmtId="167" fontId="5" fillId="0" borderId="2" xfId="0" applyNumberFormat="1" applyFont="1" applyFill="1" applyBorder="1" applyAlignment="1" applyProtection="1">
      <alignment vertical="center"/>
    </xf>
    <xf numFmtId="170" fontId="14" fillId="0" borderId="2" xfId="0" applyNumberFormat="1" applyFont="1" applyFill="1" applyBorder="1" applyAlignment="1" applyProtection="1">
      <alignment horizontal="left" vertical="center"/>
    </xf>
    <xf numFmtId="44" fontId="1" fillId="0" borderId="3" xfId="0" applyNumberFormat="1" applyFont="1" applyBorder="1" applyAlignment="1" applyProtection="1">
      <alignment vertical="center"/>
    </xf>
    <xf numFmtId="170" fontId="7" fillId="0" borderId="54" xfId="0" applyNumberFormat="1" applyFont="1" applyBorder="1" applyAlignment="1" applyProtection="1">
      <alignment vertical="center"/>
    </xf>
    <xf numFmtId="170" fontId="7" fillId="0" borderId="87" xfId="0" applyNumberFormat="1" applyFont="1" applyBorder="1" applyAlignment="1" applyProtection="1">
      <alignment vertical="center"/>
    </xf>
    <xf numFmtId="170" fontId="12" fillId="0" borderId="5" xfId="0" applyNumberFormat="1" applyFont="1" applyBorder="1" applyAlignment="1" applyProtection="1">
      <alignment vertical="center"/>
    </xf>
    <xf numFmtId="170" fontId="7" fillId="0" borderId="53" xfId="0" applyNumberFormat="1" applyFont="1" applyBorder="1" applyAlignment="1" applyProtection="1">
      <alignment vertical="center"/>
    </xf>
    <xf numFmtId="0" fontId="1" fillId="0" borderId="94" xfId="0" applyFont="1" applyBorder="1"/>
    <xf numFmtId="44" fontId="1" fillId="0" borderId="94" xfId="0" applyNumberFormat="1" applyFont="1" applyBorder="1"/>
    <xf numFmtId="44" fontId="69" fillId="0" borderId="43" xfId="13" applyNumberFormat="1" applyFont="1" applyFill="1" applyBorder="1" applyAlignment="1" applyProtection="1">
      <alignment vertical="center"/>
    </xf>
    <xf numFmtId="43" fontId="1" fillId="0" borderId="94" xfId="0" applyNumberFormat="1" applyFont="1" applyBorder="1"/>
    <xf numFmtId="0" fontId="1" fillId="0" borderId="29" xfId="0" applyFont="1" applyBorder="1" applyAlignment="1" applyProtection="1">
      <alignment horizontal="center" vertical="center" wrapText="1"/>
    </xf>
    <xf numFmtId="43" fontId="1" fillId="0" borderId="29" xfId="0" applyNumberFormat="1" applyFont="1" applyBorder="1" applyAlignment="1" applyProtection="1">
      <alignment horizontal="right" vertical="center"/>
    </xf>
    <xf numFmtId="0" fontId="0" fillId="0" borderId="29" xfId="0" applyBorder="1"/>
    <xf numFmtId="43" fontId="18" fillId="11" borderId="108" xfId="0" applyNumberFormat="1" applyFont="1" applyFill="1" applyBorder="1" applyAlignment="1" applyProtection="1">
      <alignment vertical="center"/>
      <protection locked="0"/>
    </xf>
    <xf numFmtId="43" fontId="1" fillId="11" borderId="169" xfId="0" applyNumberFormat="1" applyFont="1" applyFill="1" applyBorder="1" applyAlignment="1" applyProtection="1">
      <alignment vertical="center"/>
      <protection locked="0"/>
    </xf>
    <xf numFmtId="0" fontId="1" fillId="11" borderId="0" xfId="0" applyFont="1" applyFill="1"/>
    <xf numFmtId="0" fontId="0" fillId="11" borderId="0" xfId="0" applyFill="1"/>
    <xf numFmtId="43" fontId="18" fillId="11" borderId="69" xfId="0" applyNumberFormat="1" applyFont="1" applyFill="1" applyBorder="1" applyAlignment="1" applyProtection="1">
      <alignment vertical="center"/>
      <protection locked="0"/>
    </xf>
    <xf numFmtId="43" fontId="18" fillId="3" borderId="73" xfId="0" applyNumberFormat="1" applyFont="1" applyFill="1" applyBorder="1" applyAlignment="1" applyProtection="1">
      <alignment vertical="center"/>
      <protection locked="0"/>
    </xf>
    <xf numFmtId="43" fontId="1" fillId="11" borderId="69" xfId="0" applyNumberFormat="1" applyFont="1" applyFill="1" applyBorder="1" applyAlignment="1" applyProtection="1">
      <alignment vertical="center"/>
      <protection locked="0"/>
    </xf>
    <xf numFmtId="43" fontId="12" fillId="11" borderId="69" xfId="0" applyNumberFormat="1" applyFont="1" applyFill="1" applyBorder="1" applyAlignment="1" applyProtection="1">
      <alignment vertical="center"/>
      <protection locked="0"/>
    </xf>
    <xf numFmtId="0" fontId="1" fillId="0" borderId="94" xfId="0" applyFont="1" applyBorder="1" applyAlignment="1">
      <alignment horizontal="center" vertical="center"/>
    </xf>
    <xf numFmtId="181" fontId="31" fillId="0" borderId="21" xfId="0" applyNumberFormat="1" applyFont="1" applyBorder="1" applyAlignment="1" applyProtection="1">
      <alignment horizontal="left" vertical="center"/>
    </xf>
    <xf numFmtId="0" fontId="95" fillId="11" borderId="1" xfId="0" applyFont="1" applyFill="1" applyBorder="1" applyAlignment="1" applyProtection="1">
      <alignment vertical="center"/>
      <protection locked="0"/>
    </xf>
    <xf numFmtId="0" fontId="95" fillId="11" borderId="118" xfId="0" applyFont="1" applyFill="1" applyBorder="1" applyAlignment="1" applyProtection="1">
      <alignment vertical="center"/>
      <protection locked="0"/>
    </xf>
    <xf numFmtId="49" fontId="34" fillId="11" borderId="94" xfId="0" applyNumberFormat="1" applyFont="1" applyFill="1" applyBorder="1" applyAlignment="1" applyProtection="1">
      <alignment vertical="center"/>
      <protection locked="0"/>
    </xf>
    <xf numFmtId="0" fontId="12" fillId="11" borderId="29" xfId="0" applyFont="1" applyFill="1" applyBorder="1" applyAlignment="1" applyProtection="1">
      <alignment vertical="center"/>
      <protection locked="0"/>
    </xf>
    <xf numFmtId="181" fontId="42" fillId="0" borderId="10" xfId="0" applyNumberFormat="1" applyFont="1" applyBorder="1" applyAlignment="1" applyProtection="1">
      <alignment horizontal="left" vertical="center"/>
    </xf>
    <xf numFmtId="2" fontId="109" fillId="0" borderId="172" xfId="0" applyNumberFormat="1" applyFont="1" applyBorder="1" applyAlignment="1">
      <alignment vertical="center"/>
    </xf>
    <xf numFmtId="2" fontId="109" fillId="0" borderId="173" xfId="0" applyNumberFormat="1" applyFont="1" applyBorder="1" applyAlignment="1">
      <alignment vertical="center"/>
    </xf>
    <xf numFmtId="2" fontId="109" fillId="0" borderId="174" xfId="0" applyNumberFormat="1" applyFont="1" applyBorder="1" applyAlignment="1">
      <alignment vertical="center"/>
    </xf>
    <xf numFmtId="44" fontId="19" fillId="3" borderId="40" xfId="1" applyFont="1" applyFill="1" applyBorder="1" applyAlignment="1" applyProtection="1">
      <alignment vertical="center"/>
      <protection locked="0"/>
    </xf>
    <xf numFmtId="44" fontId="4" fillId="0" borderId="70" xfId="1" applyFont="1" applyBorder="1" applyAlignment="1">
      <alignment vertical="center"/>
    </xf>
    <xf numFmtId="44" fontId="19" fillId="3" borderId="27" xfId="1" applyFont="1" applyFill="1" applyBorder="1" applyAlignment="1" applyProtection="1">
      <alignment vertical="center"/>
      <protection locked="0"/>
    </xf>
    <xf numFmtId="44" fontId="4" fillId="0" borderId="125" xfId="1" applyFont="1" applyBorder="1" applyAlignment="1">
      <alignment vertical="center"/>
    </xf>
    <xf numFmtId="44" fontId="4" fillId="0" borderId="126" xfId="1" applyFont="1" applyBorder="1" applyAlignment="1">
      <alignment vertical="center"/>
    </xf>
    <xf numFmtId="44" fontId="19" fillId="3" borderId="127" xfId="1" applyFont="1" applyFill="1" applyBorder="1" applyAlignment="1" applyProtection="1">
      <alignment vertical="center"/>
      <protection locked="0"/>
    </xf>
    <xf numFmtId="44" fontId="4" fillId="0" borderId="113" xfId="1" applyFont="1" applyBorder="1" applyAlignment="1">
      <alignment vertical="center"/>
    </xf>
    <xf numFmtId="44" fontId="7" fillId="0" borderId="22" xfId="1" applyFont="1" applyBorder="1" applyAlignment="1">
      <alignment horizontal="right" vertical="center"/>
    </xf>
    <xf numFmtId="44" fontId="4" fillId="0" borderId="71" xfId="1" applyFont="1" applyBorder="1" applyAlignment="1">
      <alignment vertical="center"/>
    </xf>
    <xf numFmtId="44" fontId="7" fillId="0" borderId="1" xfId="1" applyFont="1" applyBorder="1" applyAlignment="1">
      <alignment horizontal="right" vertical="center"/>
    </xf>
    <xf numFmtId="44" fontId="48" fillId="4" borderId="69" xfId="1" applyFont="1" applyFill="1" applyBorder="1" applyAlignment="1">
      <alignment vertical="center"/>
    </xf>
    <xf numFmtId="44" fontId="19" fillId="3" borderId="41" xfId="1" applyFont="1" applyFill="1" applyBorder="1" applyAlignment="1" applyProtection="1">
      <alignment vertical="center"/>
      <protection locked="0"/>
    </xf>
    <xf numFmtId="44" fontId="15" fillId="0" borderId="35" xfId="1" applyFont="1" applyBorder="1" applyAlignment="1">
      <alignment horizontal="right" vertical="center"/>
    </xf>
    <xf numFmtId="44" fontId="7" fillId="0" borderId="73" xfId="1" applyFont="1" applyBorder="1" applyAlignment="1">
      <alignment horizontal="right" vertical="center"/>
    </xf>
    <xf numFmtId="44" fontId="15" fillId="0" borderId="22" xfId="1" applyFont="1" applyBorder="1" applyAlignment="1">
      <alignment horizontal="right" vertical="center"/>
    </xf>
    <xf numFmtId="44" fontId="18" fillId="3" borderId="40" xfId="1" applyFont="1" applyFill="1" applyBorder="1" applyAlignment="1" applyProtection="1">
      <alignment vertical="center"/>
      <protection locked="0"/>
    </xf>
    <xf numFmtId="44" fontId="18" fillId="3" borderId="27" xfId="1" applyFont="1" applyFill="1" applyBorder="1" applyAlignment="1" applyProtection="1">
      <alignment vertical="center"/>
      <protection locked="0"/>
    </xf>
    <xf numFmtId="44" fontId="14" fillId="0" borderId="112" xfId="1" applyFont="1" applyBorder="1" applyAlignment="1">
      <alignment vertical="center"/>
    </xf>
    <xf numFmtId="44" fontId="51" fillId="4" borderId="45" xfId="1" applyFont="1" applyFill="1" applyBorder="1" applyAlignment="1">
      <alignment vertical="center"/>
    </xf>
    <xf numFmtId="44" fontId="14" fillId="0" borderId="45" xfId="1" applyFont="1" applyBorder="1"/>
    <xf numFmtId="44" fontId="51" fillId="0" borderId="115" xfId="1" applyFont="1" applyFill="1" applyBorder="1" applyAlignment="1">
      <alignment vertical="center"/>
    </xf>
    <xf numFmtId="2" fontId="18" fillId="0" borderId="172" xfId="0" applyNumberFormat="1" applyFont="1" applyFill="1" applyBorder="1" applyAlignment="1" applyProtection="1">
      <alignment vertical="center"/>
    </xf>
    <xf numFmtId="2" fontId="18" fillId="0" borderId="40" xfId="0" applyNumberFormat="1" applyFont="1" applyFill="1" applyBorder="1" applyAlignment="1" applyProtection="1">
      <alignment vertical="center"/>
    </xf>
    <xf numFmtId="2" fontId="18" fillId="0" borderId="27" xfId="0" applyNumberFormat="1" applyFont="1" applyFill="1" applyBorder="1" applyAlignment="1" applyProtection="1">
      <alignment vertical="center"/>
    </xf>
    <xf numFmtId="2" fontId="18" fillId="0" borderId="41" xfId="0" applyNumberFormat="1" applyFont="1" applyFill="1" applyBorder="1" applyAlignment="1" applyProtection="1">
      <alignment vertical="center"/>
    </xf>
    <xf numFmtId="44" fontId="18" fillId="3" borderId="172" xfId="1" applyFont="1" applyFill="1" applyBorder="1" applyAlignment="1" applyProtection="1">
      <alignment vertical="center"/>
      <protection locked="0"/>
    </xf>
    <xf numFmtId="44" fontId="18" fillId="3" borderId="173" xfId="1" applyFont="1" applyFill="1" applyBorder="1" applyAlignment="1" applyProtection="1">
      <alignment vertical="center"/>
      <protection locked="0"/>
    </xf>
    <xf numFmtId="44" fontId="18" fillId="3" borderId="174" xfId="1" applyFont="1" applyFill="1" applyBorder="1" applyAlignment="1" applyProtection="1">
      <alignment vertical="center"/>
      <protection locked="0"/>
    </xf>
    <xf numFmtId="44" fontId="7" fillId="0" borderId="6" xfId="1" applyFont="1" applyBorder="1" applyAlignment="1">
      <alignment horizontal="right" vertical="center"/>
    </xf>
    <xf numFmtId="44" fontId="7" fillId="0" borderId="15" xfId="1" applyFont="1" applyBorder="1" applyAlignment="1">
      <alignment horizontal="right" vertical="center"/>
    </xf>
    <xf numFmtId="44" fontId="15" fillId="0" borderId="5" xfId="1" applyFont="1" applyBorder="1" applyAlignment="1">
      <alignment horizontal="right"/>
    </xf>
    <xf numFmtId="44" fontId="15" fillId="0" borderId="34" xfId="1" applyFont="1" applyBorder="1"/>
    <xf numFmtId="44" fontId="15" fillId="0" borderId="21" xfId="1" applyFont="1" applyBorder="1" applyAlignment="1">
      <alignment horizontal="center" vertical="center" wrapText="1"/>
    </xf>
    <xf numFmtId="44" fontId="15" fillId="0" borderId="45" xfId="1" applyFont="1" applyBorder="1" applyAlignment="1">
      <alignment horizontal="center" vertical="center" wrapText="1"/>
    </xf>
    <xf numFmtId="44" fontId="18" fillId="3" borderId="26" xfId="1" applyFont="1" applyFill="1" applyBorder="1" applyAlignment="1" applyProtection="1">
      <alignment vertical="center"/>
      <protection locked="0"/>
    </xf>
    <xf numFmtId="44" fontId="18" fillId="3" borderId="7" xfId="1" applyFont="1" applyFill="1" applyBorder="1" applyAlignment="1" applyProtection="1">
      <alignment vertical="center"/>
      <protection locked="0"/>
    </xf>
    <xf numFmtId="44" fontId="7" fillId="0" borderId="35" xfId="1" applyFont="1" applyBorder="1" applyAlignment="1">
      <alignment horizontal="right" vertical="center"/>
    </xf>
    <xf numFmtId="44" fontId="1" fillId="0" borderId="8" xfId="1" applyFont="1" applyBorder="1" applyAlignment="1">
      <alignment vertical="center"/>
    </xf>
    <xf numFmtId="44" fontId="110" fillId="0" borderId="113" xfId="1" applyFont="1" applyBorder="1"/>
    <xf numFmtId="44" fontId="18" fillId="3" borderId="38" xfId="1" applyFont="1" applyFill="1" applyBorder="1" applyAlignment="1" applyProtection="1">
      <alignment vertical="center"/>
      <protection locked="0"/>
    </xf>
    <xf numFmtId="44" fontId="1" fillId="0" borderId="74" xfId="1" applyFont="1" applyBorder="1" applyAlignment="1">
      <alignment vertical="center"/>
    </xf>
    <xf numFmtId="44" fontId="7" fillId="0" borderId="5" xfId="1" applyFont="1" applyBorder="1" applyAlignment="1">
      <alignment horizontal="right" vertical="center"/>
    </xf>
    <xf numFmtId="44" fontId="18" fillId="3" borderId="38" xfId="1" applyFont="1" applyFill="1" applyBorder="1" applyProtection="1">
      <protection locked="0"/>
    </xf>
    <xf numFmtId="44" fontId="18" fillId="3" borderId="187" xfId="1" applyFont="1" applyFill="1" applyBorder="1" applyAlignment="1" applyProtection="1">
      <alignment vertical="center"/>
      <protection locked="0"/>
    </xf>
    <xf numFmtId="44" fontId="7" fillId="0" borderId="136" xfId="1" applyFont="1" applyBorder="1" applyAlignment="1">
      <alignment horizontal="right" vertical="center"/>
    </xf>
    <xf numFmtId="44" fontId="7" fillId="0" borderId="7" xfId="1" applyFont="1" applyBorder="1" applyAlignment="1">
      <alignment horizontal="right" vertical="center"/>
    </xf>
    <xf numFmtId="44" fontId="7" fillId="0" borderId="60" xfId="1" applyFont="1" applyBorder="1" applyAlignment="1">
      <alignment horizontal="right" vertical="center"/>
    </xf>
    <xf numFmtId="44" fontId="7" fillId="0" borderId="34" xfId="1" applyFont="1" applyBorder="1" applyAlignment="1">
      <alignment vertical="center"/>
    </xf>
    <xf numFmtId="177" fontId="39" fillId="0" borderId="10" xfId="0" applyNumberFormat="1" applyFont="1" applyBorder="1" applyAlignment="1">
      <alignment horizontal="left" vertical="center"/>
    </xf>
    <xf numFmtId="177" fontId="1" fillId="0" borderId="77" xfId="0" applyNumberFormat="1" applyFont="1" applyBorder="1" applyAlignment="1">
      <alignment horizontal="center"/>
    </xf>
    <xf numFmtId="181" fontId="7" fillId="0" borderId="10" xfId="0" applyNumberFormat="1" applyFont="1" applyBorder="1" applyAlignment="1">
      <alignment horizontal="left"/>
    </xf>
    <xf numFmtId="177" fontId="39" fillId="0" borderId="10" xfId="0" applyNumberFormat="1" applyFont="1" applyBorder="1" applyAlignment="1">
      <alignment horizontal="center" vertical="center"/>
    </xf>
    <xf numFmtId="177" fontId="39" fillId="0" borderId="10" xfId="0" applyNumberFormat="1" applyFont="1" applyBorder="1" applyAlignment="1" applyProtection="1">
      <alignment horizontal="left" vertical="center"/>
    </xf>
    <xf numFmtId="6" fontId="120" fillId="0" borderId="143" xfId="0" applyNumberFormat="1" applyFont="1" applyBorder="1" applyAlignment="1">
      <alignment horizontal="right" vertical="center"/>
    </xf>
    <xf numFmtId="6" fontId="120" fillId="0" borderId="138" xfId="0" applyNumberFormat="1" applyFont="1" applyBorder="1" applyAlignment="1">
      <alignment horizontal="right" vertical="center"/>
    </xf>
    <xf numFmtId="6" fontId="120" fillId="13" borderId="143" xfId="0" applyNumberFormat="1" applyFont="1" applyFill="1" applyBorder="1" applyAlignment="1">
      <alignment horizontal="right" vertical="center"/>
    </xf>
    <xf numFmtId="6" fontId="120" fillId="13" borderId="138" xfId="0" applyNumberFormat="1" applyFont="1" applyFill="1" applyBorder="1" applyAlignment="1">
      <alignment horizontal="right" vertical="center"/>
    </xf>
    <xf numFmtId="6" fontId="120" fillId="13" borderId="145" xfId="0" applyNumberFormat="1" applyFont="1" applyFill="1" applyBorder="1" applyAlignment="1">
      <alignment horizontal="right" vertical="center"/>
    </xf>
    <xf numFmtId="6" fontId="120" fillId="13" borderId="21" xfId="0" applyNumberFormat="1" applyFont="1" applyFill="1" applyBorder="1" applyAlignment="1">
      <alignment horizontal="right" vertical="center"/>
    </xf>
    <xf numFmtId="6" fontId="120" fillId="13" borderId="147" xfId="0" applyNumberFormat="1" applyFont="1" applyFill="1" applyBorder="1" applyAlignment="1">
      <alignment horizontal="right" vertical="center"/>
    </xf>
    <xf numFmtId="0" fontId="120" fillId="13" borderId="139" xfId="0" applyFont="1" applyFill="1" applyBorder="1" applyAlignment="1">
      <alignment horizontal="right" vertical="center"/>
    </xf>
    <xf numFmtId="6" fontId="120" fillId="13" borderId="139" xfId="0" applyNumberFormat="1" applyFont="1" applyFill="1" applyBorder="1" applyAlignment="1">
      <alignment horizontal="right" vertical="center"/>
    </xf>
    <xf numFmtId="0" fontId="120" fillId="13" borderId="21" xfId="0" applyFont="1" applyFill="1" applyBorder="1" applyAlignment="1">
      <alignment horizontal="right" vertical="center"/>
    </xf>
    <xf numFmtId="0" fontId="25" fillId="3" borderId="51" xfId="0" applyFont="1" applyFill="1" applyBorder="1" applyAlignment="1" applyProtection="1">
      <alignment horizontal="center" vertical="center" wrapText="1"/>
    </xf>
    <xf numFmtId="0" fontId="14" fillId="3" borderId="21" xfId="0" applyFont="1" applyFill="1" applyBorder="1" applyAlignment="1">
      <alignment horizontal="center" vertical="center" wrapText="1"/>
    </xf>
    <xf numFmtId="0" fontId="14" fillId="3" borderId="94" xfId="0" applyFont="1" applyFill="1" applyBorder="1" applyAlignment="1">
      <alignment horizontal="center" vertical="center" wrapText="1"/>
    </xf>
    <xf numFmtId="0" fontId="14" fillId="3" borderId="51" xfId="0" applyFont="1" applyFill="1" applyBorder="1" applyAlignment="1">
      <alignment vertical="center" wrapText="1"/>
    </xf>
    <xf numFmtId="0" fontId="14" fillId="3" borderId="21" xfId="0" applyFont="1" applyFill="1" applyBorder="1" applyAlignment="1">
      <alignment vertical="center" wrapText="1"/>
    </xf>
    <xf numFmtId="0" fontId="14" fillId="3" borderId="94" xfId="0" applyFont="1" applyFill="1" applyBorder="1" applyAlignment="1">
      <alignment vertical="center" wrapText="1"/>
    </xf>
    <xf numFmtId="0" fontId="15" fillId="3" borderId="94" xfId="0" applyFont="1" applyFill="1" applyBorder="1" applyAlignment="1" applyProtection="1">
      <alignment vertical="center"/>
      <protection locked="0"/>
    </xf>
    <xf numFmtId="0" fontId="12" fillId="0" borderId="44" xfId="0" applyFont="1" applyBorder="1" applyAlignment="1" applyProtection="1">
      <alignment vertical="center"/>
      <protection locked="0"/>
    </xf>
    <xf numFmtId="0" fontId="36" fillId="6" borderId="72" xfId="0" applyFont="1" applyFill="1" applyBorder="1" applyAlignment="1" applyProtection="1">
      <alignment horizontal="center" vertical="center" wrapText="1"/>
    </xf>
    <xf numFmtId="0" fontId="87" fillId="0" borderId="65" xfId="0" applyFont="1" applyBorder="1" applyAlignment="1">
      <alignment horizontal="center" vertical="center" wrapText="1"/>
    </xf>
    <xf numFmtId="0" fontId="87" fillId="0" borderId="101" xfId="0" applyFont="1" applyBorder="1" applyAlignment="1">
      <alignment horizontal="center" vertical="center" wrapText="1"/>
    </xf>
    <xf numFmtId="0" fontId="62" fillId="0" borderId="0" xfId="0" applyFont="1" applyFill="1" applyBorder="1" applyAlignment="1" applyProtection="1">
      <alignment horizontal="center" vertical="center" wrapText="1"/>
    </xf>
    <xf numFmtId="0" fontId="81" fillId="0" borderId="0" xfId="0" applyFont="1" applyFill="1" applyBorder="1" applyAlignment="1" applyProtection="1">
      <alignment horizontal="center" vertical="center" wrapText="1"/>
    </xf>
    <xf numFmtId="0" fontId="81" fillId="0" borderId="8" xfId="0" applyFont="1" applyFill="1" applyBorder="1" applyAlignment="1">
      <alignment vertical="center"/>
    </xf>
    <xf numFmtId="49" fontId="34" fillId="3" borderId="94" xfId="0" applyNumberFormat="1" applyFont="1" applyFill="1" applyBorder="1" applyAlignment="1" applyProtection="1">
      <alignment vertical="center"/>
      <protection locked="0"/>
    </xf>
    <xf numFmtId="0" fontId="50" fillId="0" borderId="44" xfId="0" applyFont="1" applyBorder="1" applyAlignment="1" applyProtection="1">
      <alignment vertical="center"/>
      <protection locked="0"/>
    </xf>
    <xf numFmtId="49" fontId="15" fillId="3" borderId="32" xfId="0" applyNumberFormat="1" applyFont="1" applyFill="1" applyBorder="1" applyAlignment="1" applyProtection="1">
      <alignment vertical="center"/>
      <protection locked="0"/>
    </xf>
    <xf numFmtId="0" fontId="13" fillId="0" borderId="93" xfId="0" applyFont="1" applyBorder="1" applyAlignment="1" applyProtection="1">
      <alignment vertical="center"/>
      <protection locked="0"/>
    </xf>
    <xf numFmtId="0" fontId="53" fillId="0" borderId="17" xfId="0" applyFont="1" applyBorder="1" applyAlignment="1" applyProtection="1">
      <alignment horizontal="center" vertical="center" wrapText="1"/>
      <protection locked="0"/>
    </xf>
    <xf numFmtId="0" fontId="53" fillId="0" borderId="15" xfId="0" applyFont="1" applyBorder="1" applyAlignment="1" applyProtection="1">
      <alignment horizontal="center" vertical="center" wrapText="1"/>
      <protection locked="0"/>
    </xf>
    <xf numFmtId="0" fontId="53" fillId="0" borderId="4" xfId="0"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xf>
    <xf numFmtId="0" fontId="12" fillId="0" borderId="15"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0" xfId="0" applyFont="1" applyBorder="1" applyAlignment="1">
      <alignment vertical="center" wrapText="1"/>
    </xf>
    <xf numFmtId="0" fontId="12" fillId="0" borderId="8" xfId="0" applyFont="1" applyBorder="1" applyAlignment="1">
      <alignment vertical="center" wrapText="1"/>
    </xf>
    <xf numFmtId="0" fontId="59" fillId="0" borderId="102" xfId="0" applyFont="1" applyFill="1" applyBorder="1" applyAlignment="1" applyProtection="1">
      <alignment horizontal="center" vertical="center" wrapText="1"/>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0" fillId="0" borderId="93" xfId="0" applyBorder="1" applyAlignment="1">
      <alignment horizontal="center" vertical="center" wrapText="1"/>
    </xf>
    <xf numFmtId="0" fontId="12" fillId="0" borderId="220" xfId="0" applyFont="1" applyBorder="1" applyAlignment="1" applyProtection="1">
      <alignment horizontal="right" vertical="center" wrapText="1"/>
    </xf>
    <xf numFmtId="0" fontId="0" fillId="0" borderId="50" xfId="0" applyBorder="1" applyAlignment="1"/>
    <xf numFmtId="170" fontId="15" fillId="0" borderId="72" xfId="0" applyNumberFormat="1" applyFont="1" applyFill="1" applyBorder="1" applyAlignment="1" applyProtection="1">
      <alignment horizontal="right" vertical="center" wrapText="1"/>
    </xf>
    <xf numFmtId="170" fontId="13" fillId="0" borderId="65" xfId="0" applyNumberFormat="1" applyFont="1" applyBorder="1" applyAlignment="1" applyProtection="1">
      <alignment horizontal="right" vertical="center" wrapText="1"/>
    </xf>
    <xf numFmtId="0" fontId="12" fillId="0" borderId="65" xfId="0" applyFont="1" applyBorder="1" applyAlignment="1">
      <alignment horizontal="right" vertical="center"/>
    </xf>
    <xf numFmtId="0" fontId="12" fillId="0" borderId="63" xfId="0" applyFont="1" applyBorder="1" applyAlignment="1">
      <alignment horizontal="right" vertical="center"/>
    </xf>
    <xf numFmtId="0" fontId="14" fillId="0" borderId="150" xfId="0" applyFont="1" applyFill="1" applyBorder="1" applyAlignment="1" applyProtection="1">
      <alignment horizontal="right" vertical="center" wrapText="1"/>
    </xf>
    <xf numFmtId="0" fontId="14" fillId="0" borderId="149" xfId="0" applyFont="1" applyFill="1" applyBorder="1" applyAlignment="1" applyProtection="1">
      <alignment horizontal="right" vertical="center" wrapText="1"/>
    </xf>
    <xf numFmtId="0" fontId="14" fillId="0" borderId="149" xfId="0" applyFont="1" applyBorder="1" applyAlignment="1">
      <alignment horizontal="right" vertical="center" wrapText="1"/>
    </xf>
    <xf numFmtId="170" fontId="14" fillId="0" borderId="156" xfId="0" applyNumberFormat="1" applyFont="1" applyFill="1" applyBorder="1" applyAlignment="1" applyProtection="1">
      <alignment horizontal="left" vertical="center" wrapText="1"/>
    </xf>
    <xf numFmtId="170" fontId="12" fillId="0" borderId="157" xfId="0" applyNumberFormat="1" applyFont="1" applyBorder="1" applyAlignment="1" applyProtection="1">
      <alignment horizontal="left" vertical="center" wrapText="1"/>
    </xf>
    <xf numFmtId="170" fontId="23" fillId="6" borderId="156" xfId="0" applyNumberFormat="1" applyFont="1" applyFill="1" applyBorder="1" applyAlignment="1" applyProtection="1">
      <alignment horizontal="center" vertical="center" wrapText="1"/>
    </xf>
    <xf numFmtId="170" fontId="12" fillId="0" borderId="157" xfId="0" applyNumberFormat="1" applyFont="1" applyBorder="1" applyAlignment="1" applyProtection="1">
      <alignment horizontal="center" vertical="center" wrapText="1"/>
    </xf>
    <xf numFmtId="0" fontId="12" fillId="0" borderId="158" xfId="0" applyFont="1" applyBorder="1" applyAlignment="1">
      <alignment horizontal="center" vertical="center" wrapText="1"/>
    </xf>
    <xf numFmtId="0" fontId="14" fillId="0" borderId="12" xfId="0" applyFont="1" applyBorder="1" applyAlignment="1" applyProtection="1">
      <alignment horizontal="right" vertical="center" wrapText="1"/>
    </xf>
    <xf numFmtId="0" fontId="14" fillId="0" borderId="2" xfId="0" applyFont="1" applyBorder="1" applyAlignment="1" applyProtection="1">
      <alignment horizontal="right" vertical="center" wrapText="1"/>
    </xf>
    <xf numFmtId="0" fontId="14" fillId="0" borderId="2" xfId="0" applyFont="1" applyBorder="1" applyAlignment="1">
      <alignment horizontal="right" vertical="center" wrapText="1"/>
    </xf>
    <xf numFmtId="0" fontId="14" fillId="0" borderId="136" xfId="0" applyFont="1" applyBorder="1" applyAlignment="1">
      <alignment horizontal="right" vertical="center" wrapText="1"/>
    </xf>
    <xf numFmtId="170" fontId="15" fillId="0" borderId="152" xfId="0" applyNumberFormat="1" applyFont="1" applyFill="1" applyBorder="1" applyAlignment="1" applyProtection="1">
      <alignment horizontal="right" vertical="center" wrapText="1"/>
    </xf>
    <xf numFmtId="170" fontId="15" fillId="0" borderId="152" xfId="0" applyNumberFormat="1" applyFont="1" applyBorder="1" applyAlignment="1" applyProtection="1">
      <alignment horizontal="right" vertical="center" wrapText="1"/>
    </xf>
    <xf numFmtId="170" fontId="15" fillId="10" borderId="19" xfId="0" applyNumberFormat="1" applyFont="1" applyFill="1" applyBorder="1" applyAlignment="1" applyProtection="1">
      <alignment horizontal="right" vertical="center" wrapText="1"/>
    </xf>
    <xf numFmtId="170" fontId="12" fillId="10" borderId="20" xfId="0" applyNumberFormat="1" applyFont="1" applyFill="1" applyBorder="1" applyAlignment="1" applyProtection="1">
      <alignment horizontal="right" vertical="center" wrapText="1"/>
    </xf>
    <xf numFmtId="0" fontId="12" fillId="10" borderId="20" xfId="0" applyFont="1" applyFill="1" applyBorder="1" applyAlignment="1">
      <alignment horizontal="right" vertical="center"/>
    </xf>
    <xf numFmtId="0" fontId="12" fillId="10" borderId="151" xfId="0" applyFont="1" applyFill="1" applyBorder="1" applyAlignment="1">
      <alignment horizontal="right" vertical="center"/>
    </xf>
    <xf numFmtId="0" fontId="14" fillId="0" borderId="79" xfId="0" applyFont="1" applyFill="1" applyBorder="1" applyAlignment="1" applyProtection="1">
      <alignment horizontal="right" vertical="center"/>
    </xf>
    <xf numFmtId="0" fontId="12" fillId="0" borderId="159" xfId="0" applyFont="1" applyBorder="1" applyAlignment="1" applyProtection="1">
      <alignment horizontal="right" vertical="center"/>
    </xf>
    <xf numFmtId="0" fontId="12" fillId="0" borderId="160" xfId="0" applyFont="1" applyBorder="1" applyAlignment="1">
      <alignment horizontal="right" vertical="center"/>
    </xf>
    <xf numFmtId="0" fontId="14" fillId="0" borderId="80" xfId="0" applyFont="1" applyFill="1" applyBorder="1" applyAlignment="1" applyProtection="1">
      <alignment horizontal="right" vertical="center"/>
    </xf>
    <xf numFmtId="0" fontId="12" fillId="0" borderId="161" xfId="0" applyFont="1" applyBorder="1" applyAlignment="1">
      <alignment horizontal="right" vertical="center"/>
    </xf>
    <xf numFmtId="0" fontId="12" fillId="0" borderId="162" xfId="0" applyFont="1" applyBorder="1" applyAlignment="1">
      <alignment horizontal="right" vertical="center"/>
    </xf>
    <xf numFmtId="0" fontId="15" fillId="0" borderId="9" xfId="0" applyFont="1" applyFill="1" applyBorder="1" applyAlignment="1" applyProtection="1">
      <alignment horizontal="right" vertical="center"/>
    </xf>
    <xf numFmtId="0" fontId="12" fillId="0" borderId="10" xfId="0" applyFont="1" applyBorder="1" applyAlignment="1">
      <alignment horizontal="right" vertical="center"/>
    </xf>
    <xf numFmtId="0" fontId="12" fillId="0" borderId="37" xfId="0" applyFont="1" applyBorder="1" applyAlignment="1">
      <alignment horizontal="right" vertical="center"/>
    </xf>
    <xf numFmtId="0" fontId="14" fillId="0" borderId="85" xfId="0" applyFont="1" applyFill="1" applyBorder="1" applyAlignment="1" applyProtection="1">
      <alignment horizontal="right" vertical="center" wrapText="1"/>
    </xf>
    <xf numFmtId="0" fontId="12" fillId="0" borderId="163" xfId="0" applyFont="1" applyBorder="1" applyAlignment="1" applyProtection="1">
      <alignment horizontal="right" vertical="center" wrapText="1"/>
    </xf>
    <xf numFmtId="0" fontId="12" fillId="0" borderId="164" xfId="0" applyFont="1" applyBorder="1" applyAlignment="1" applyProtection="1">
      <alignment horizontal="right" vertical="center" wrapText="1"/>
    </xf>
    <xf numFmtId="0" fontId="12" fillId="0" borderId="165" xfId="0" applyFont="1" applyBorder="1" applyAlignment="1">
      <alignment horizontal="right" vertical="center"/>
    </xf>
    <xf numFmtId="0" fontId="25" fillId="3" borderId="94" xfId="0"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4" fillId="0" borderId="21" xfId="0" applyFont="1" applyFill="1" applyBorder="1" applyAlignment="1" applyProtection="1">
      <alignment horizontal="right" vertical="center" wrapText="1"/>
    </xf>
    <xf numFmtId="0" fontId="14" fillId="0" borderId="21" xfId="0" applyFont="1" applyBorder="1" applyAlignment="1" applyProtection="1">
      <alignment horizontal="right" vertical="center"/>
    </xf>
    <xf numFmtId="0" fontId="14" fillId="0" borderId="21" xfId="0" applyFont="1" applyBorder="1" applyAlignment="1" applyProtection="1">
      <alignment horizontal="right" vertical="center" wrapText="1"/>
    </xf>
    <xf numFmtId="0" fontId="52" fillId="0" borderId="152" xfId="0" applyFont="1" applyFill="1" applyBorder="1" applyAlignment="1" applyProtection="1">
      <alignment horizontal="center" vertical="center" wrapText="1"/>
    </xf>
    <xf numFmtId="0" fontId="14" fillId="0" borderId="152" xfId="0" applyFont="1" applyBorder="1" applyAlignment="1" applyProtection="1">
      <alignment horizontal="center" vertical="center" wrapText="1"/>
    </xf>
    <xf numFmtId="0" fontId="14" fillId="0" borderId="139" xfId="0" applyFont="1" applyFill="1" applyBorder="1" applyAlignment="1" applyProtection="1">
      <alignment horizontal="right" vertical="center" wrapText="1"/>
    </xf>
    <xf numFmtId="0" fontId="14" fillId="0" borderId="139" xfId="0" applyFont="1" applyBorder="1" applyAlignment="1" applyProtection="1">
      <alignment horizontal="right" vertical="center"/>
    </xf>
    <xf numFmtId="0" fontId="14" fillId="0" borderId="138" xfId="0" applyFont="1" applyFill="1" applyBorder="1" applyAlignment="1" applyProtection="1">
      <alignment horizontal="right" vertical="center" wrapText="1"/>
    </xf>
    <xf numFmtId="0" fontId="14" fillId="0" borderId="138" xfId="0" applyFont="1" applyBorder="1" applyAlignment="1" applyProtection="1">
      <alignment horizontal="right" vertical="center" wrapText="1"/>
    </xf>
    <xf numFmtId="0" fontId="23" fillId="6" borderId="120" xfId="0" applyFont="1" applyFill="1" applyBorder="1" applyAlignment="1" applyProtection="1">
      <alignment horizontal="center" vertical="center" wrapText="1"/>
    </xf>
    <xf numFmtId="0" fontId="15" fillId="6" borderId="134" xfId="0" applyFont="1" applyFill="1" applyBorder="1" applyAlignment="1" applyProtection="1">
      <alignment horizontal="center" vertical="top" wrapText="1"/>
    </xf>
    <xf numFmtId="0" fontId="14" fillId="0" borderId="135" xfId="0" applyFont="1" applyBorder="1" applyAlignment="1" applyProtection="1">
      <alignment vertical="top"/>
    </xf>
    <xf numFmtId="170" fontId="15" fillId="10" borderId="98" xfId="0" applyNumberFormat="1" applyFont="1" applyFill="1" applyBorder="1" applyAlignment="1" applyProtection="1">
      <alignment horizontal="right" vertical="center" wrapText="1"/>
    </xf>
    <xf numFmtId="170" fontId="14" fillId="10" borderId="98" xfId="0" applyNumberFormat="1" applyFont="1" applyFill="1" applyBorder="1" applyAlignment="1" applyProtection="1">
      <alignment horizontal="right" vertical="center"/>
    </xf>
    <xf numFmtId="0" fontId="79" fillId="0" borderId="120" xfId="0" applyFont="1" applyFill="1" applyBorder="1" applyAlignment="1" applyProtection="1">
      <alignment horizontal="left" vertical="center" wrapText="1"/>
    </xf>
    <xf numFmtId="0" fontId="83" fillId="0" borderId="120" xfId="0" applyFont="1" applyBorder="1" applyAlignment="1">
      <alignment horizontal="left" vertical="center"/>
    </xf>
    <xf numFmtId="0" fontId="83" fillId="0" borderId="120" xfId="0" applyFont="1" applyBorder="1" applyAlignment="1">
      <alignment vertical="center"/>
    </xf>
    <xf numFmtId="0" fontId="15" fillId="7" borderId="154" xfId="0" applyFont="1" applyFill="1" applyBorder="1" applyAlignment="1" applyProtection="1">
      <alignment horizontal="center" vertical="top" wrapText="1"/>
    </xf>
    <xf numFmtId="0" fontId="14" fillId="0" borderId="155" xfId="0" applyFont="1" applyBorder="1" applyAlignment="1" applyProtection="1">
      <alignment horizontal="center" vertical="top" wrapText="1"/>
    </xf>
    <xf numFmtId="0" fontId="15" fillId="6" borderId="153" xfId="0" applyFont="1" applyFill="1" applyBorder="1" applyAlignment="1" applyProtection="1">
      <alignment horizontal="center" vertical="top" wrapText="1"/>
    </xf>
    <xf numFmtId="0" fontId="14" fillId="0" borderId="84" xfId="0" applyFont="1" applyBorder="1" applyAlignment="1" applyProtection="1">
      <alignment horizontal="center" vertical="top" wrapText="1"/>
    </xf>
    <xf numFmtId="49" fontId="15" fillId="3" borderId="124" xfId="0" applyNumberFormat="1" applyFont="1" applyFill="1" applyBorder="1" applyAlignment="1" applyProtection="1">
      <alignment vertical="center"/>
      <protection locked="0"/>
    </xf>
    <xf numFmtId="0" fontId="12" fillId="0" borderId="118" xfId="0" applyFont="1" applyBorder="1" applyAlignment="1" applyProtection="1">
      <alignment vertical="center"/>
      <protection locked="0"/>
    </xf>
    <xf numFmtId="49" fontId="15" fillId="3" borderId="94" xfId="0" applyNumberFormat="1" applyFont="1" applyFill="1" applyBorder="1" applyAlignment="1" applyProtection="1">
      <alignment vertical="center"/>
      <protection locked="0"/>
    </xf>
    <xf numFmtId="49" fontId="15" fillId="3" borderId="94" xfId="0" applyNumberFormat="1" applyFont="1" applyFill="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49" fontId="15" fillId="0" borderId="94" xfId="0" applyNumberFormat="1" applyFont="1" applyFill="1" applyBorder="1" applyAlignment="1" applyProtection="1">
      <alignment vertical="center"/>
    </xf>
    <xf numFmtId="0" fontId="12" fillId="0" borderId="44" xfId="0" applyFont="1" applyFill="1" applyBorder="1" applyAlignment="1" applyProtection="1">
      <alignment vertical="center"/>
    </xf>
    <xf numFmtId="0" fontId="14" fillId="0" borderId="67" xfId="0" applyFont="1" applyFill="1" applyBorder="1" applyAlignment="1" applyProtection="1">
      <alignment horizontal="right" vertical="center" wrapText="1"/>
    </xf>
    <xf numFmtId="0" fontId="14" fillId="0" borderId="68" xfId="0" applyFont="1" applyBorder="1" applyAlignment="1" applyProtection="1">
      <alignment horizontal="right" vertical="center"/>
    </xf>
    <xf numFmtId="0" fontId="23" fillId="6" borderId="133" xfId="0" applyFont="1" applyFill="1" applyBorder="1" applyAlignment="1" applyProtection="1">
      <alignment horizontal="center" vertical="center" wrapText="1"/>
    </xf>
    <xf numFmtId="0" fontId="23" fillId="6" borderId="168" xfId="0" applyFont="1" applyFill="1" applyBorder="1" applyAlignment="1" applyProtection="1">
      <alignment horizontal="center" vertical="center" wrapText="1"/>
    </xf>
    <xf numFmtId="0" fontId="12" fillId="0" borderId="65" xfId="0" applyFont="1" applyBorder="1" applyAlignment="1" applyProtection="1">
      <alignment horizontal="right" vertical="center"/>
    </xf>
    <xf numFmtId="0" fontId="12" fillId="0" borderId="63" xfId="0" applyFont="1" applyBorder="1" applyAlignment="1" applyProtection="1">
      <alignment horizontal="right" vertical="center"/>
    </xf>
    <xf numFmtId="0" fontId="14" fillId="0" borderId="149" xfId="0" applyFont="1" applyBorder="1" applyAlignment="1" applyProtection="1">
      <alignment horizontal="right" vertical="center" wrapText="1"/>
    </xf>
    <xf numFmtId="0" fontId="12" fillId="0" borderId="158" xfId="0" applyFont="1" applyBorder="1" applyAlignment="1" applyProtection="1">
      <alignment horizontal="center" vertical="center" wrapText="1"/>
    </xf>
    <xf numFmtId="0" fontId="14" fillId="0" borderId="136" xfId="0" applyFont="1" applyBorder="1" applyAlignment="1" applyProtection="1">
      <alignment horizontal="right" vertical="center" wrapText="1"/>
    </xf>
    <xf numFmtId="0" fontId="12" fillId="10" borderId="20" xfId="0" applyFont="1" applyFill="1" applyBorder="1" applyAlignment="1" applyProtection="1">
      <alignment horizontal="right" vertical="center"/>
    </xf>
    <xf numFmtId="0" fontId="12" fillId="10" borderId="151" xfId="0" applyFont="1" applyFill="1" applyBorder="1" applyAlignment="1" applyProtection="1">
      <alignment horizontal="right" vertical="center"/>
    </xf>
    <xf numFmtId="170" fontId="15" fillId="0" borderId="156" xfId="0" applyNumberFormat="1" applyFont="1" applyFill="1" applyBorder="1" applyAlignment="1" applyProtection="1">
      <alignment horizontal="right" vertical="center" wrapText="1"/>
    </xf>
    <xf numFmtId="170" fontId="15" fillId="0" borderId="157" xfId="0" applyNumberFormat="1" applyFont="1" applyBorder="1" applyAlignment="1" applyProtection="1">
      <alignment horizontal="right" vertical="center" wrapText="1"/>
    </xf>
    <xf numFmtId="170" fontId="15" fillId="0" borderId="158" xfId="0" applyNumberFormat="1" applyFont="1" applyBorder="1" applyAlignment="1" applyProtection="1">
      <alignment horizontal="right" vertical="center" wrapText="1"/>
    </xf>
    <xf numFmtId="0" fontId="14" fillId="0" borderId="166" xfId="0" applyFont="1" applyFill="1" applyBorder="1" applyAlignment="1" applyProtection="1">
      <alignment horizontal="right" vertical="center" wrapText="1"/>
    </xf>
    <xf numFmtId="0" fontId="14" fillId="0" borderId="167" xfId="0" applyFont="1" applyBorder="1" applyAlignment="1" applyProtection="1">
      <alignment horizontal="right" vertical="center" wrapText="1"/>
    </xf>
    <xf numFmtId="0" fontId="14" fillId="0" borderId="46" xfId="0" applyFont="1" applyFill="1" applyBorder="1" applyAlignment="1" applyProtection="1">
      <alignment horizontal="right" vertical="center" wrapText="1"/>
    </xf>
    <xf numFmtId="0" fontId="14" fillId="0" borderId="28" xfId="0" applyFont="1" applyBorder="1" applyAlignment="1" applyProtection="1">
      <alignment horizontal="right" vertical="center"/>
    </xf>
    <xf numFmtId="170" fontId="14" fillId="10" borderId="20" xfId="0" applyNumberFormat="1" applyFont="1" applyFill="1" applyBorder="1" applyAlignment="1" applyProtection="1">
      <alignment horizontal="right" vertical="center"/>
    </xf>
    <xf numFmtId="0" fontId="79" fillId="0" borderId="133" xfId="0" applyFont="1" applyFill="1" applyBorder="1" applyAlignment="1" applyProtection="1">
      <alignment horizontal="left" vertical="center" wrapText="1"/>
    </xf>
    <xf numFmtId="0" fontId="83" fillId="0" borderId="168" xfId="0" applyFont="1" applyBorder="1" applyAlignment="1" applyProtection="1">
      <alignment horizontal="left" vertical="center"/>
    </xf>
    <xf numFmtId="0" fontId="83" fillId="0" borderId="64" xfId="0" applyFont="1" applyBorder="1" applyAlignment="1" applyProtection="1">
      <alignment vertical="center"/>
    </xf>
    <xf numFmtId="0" fontId="14" fillId="0" borderId="28" xfId="0" applyFont="1" applyBorder="1" applyAlignment="1" applyProtection="1">
      <alignment horizontal="right" vertical="center" wrapText="1"/>
    </xf>
    <xf numFmtId="0" fontId="52" fillId="0" borderId="156" xfId="0" applyFont="1" applyFill="1" applyBorder="1" applyAlignment="1" applyProtection="1">
      <alignment horizontal="center" vertical="center" wrapText="1"/>
    </xf>
    <xf numFmtId="0" fontId="14" fillId="0" borderId="157" xfId="0" applyFont="1" applyBorder="1" applyAlignment="1" applyProtection="1">
      <alignment horizontal="center" vertical="center" wrapText="1"/>
    </xf>
    <xf numFmtId="0" fontId="14" fillId="0" borderId="158" xfId="0" applyFont="1" applyBorder="1" applyAlignment="1" applyProtection="1">
      <alignment horizontal="center" vertical="center" wrapText="1"/>
    </xf>
    <xf numFmtId="0" fontId="82" fillId="0" borderId="43" xfId="0" applyFont="1" applyFill="1" applyBorder="1" applyAlignment="1" applyProtection="1">
      <alignment horizontal="center" vertical="center" wrapText="1"/>
    </xf>
    <xf numFmtId="0" fontId="82" fillId="0" borderId="18" xfId="0" applyFont="1" applyFill="1" applyBorder="1" applyAlignment="1" applyProtection="1">
      <alignment horizontal="center" vertical="center" wrapText="1"/>
    </xf>
    <xf numFmtId="0" fontId="82" fillId="0" borderId="8" xfId="0" applyFont="1" applyFill="1" applyBorder="1" applyAlignment="1" applyProtection="1">
      <alignment horizontal="center" vertical="center" wrapText="1"/>
    </xf>
    <xf numFmtId="0" fontId="82" fillId="0" borderId="32" xfId="0" applyFont="1" applyFill="1" applyBorder="1" applyAlignment="1" applyProtection="1">
      <alignment horizontal="center" vertical="center" wrapText="1"/>
    </xf>
    <xf numFmtId="0" fontId="82" fillId="0" borderId="93"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94" xfId="0" applyFont="1" applyBorder="1" applyAlignment="1" applyProtection="1">
      <alignment horizontal="center" vertical="center" wrapText="1"/>
    </xf>
    <xf numFmtId="0" fontId="12" fillId="0" borderId="51"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94" xfId="0" applyFont="1" applyBorder="1" applyAlignment="1" applyProtection="1">
      <alignment vertical="center" wrapText="1"/>
    </xf>
    <xf numFmtId="0" fontId="15" fillId="6" borderId="134" xfId="0" applyFont="1" applyFill="1" applyBorder="1" applyAlignment="1" applyProtection="1">
      <alignment horizontal="center" vertical="center" wrapText="1"/>
    </xf>
    <xf numFmtId="0" fontId="14" fillId="0" borderId="135" xfId="0" applyFont="1" applyBorder="1" applyAlignment="1" applyProtection="1">
      <alignment vertical="center"/>
    </xf>
    <xf numFmtId="0" fontId="15" fillId="6" borderId="153" xfId="0" applyFont="1" applyFill="1" applyBorder="1" applyAlignment="1" applyProtection="1">
      <alignment horizontal="center" vertical="center" wrapText="1"/>
    </xf>
    <xf numFmtId="0" fontId="14" fillId="0" borderId="84" xfId="0" applyFont="1" applyBorder="1" applyAlignment="1" applyProtection="1">
      <alignment horizontal="center" vertical="center" wrapText="1"/>
    </xf>
    <xf numFmtId="0" fontId="15" fillId="3" borderId="94" xfId="0" applyFont="1" applyFill="1" applyBorder="1" applyAlignment="1" applyProtection="1">
      <alignment vertical="center"/>
    </xf>
    <xf numFmtId="0" fontId="12" fillId="0" borderId="44" xfId="0" applyFont="1" applyBorder="1" applyAlignment="1" applyProtection="1">
      <alignment vertical="center"/>
    </xf>
    <xf numFmtId="0" fontId="15" fillId="7" borderId="154" xfId="0" applyFont="1" applyFill="1" applyBorder="1" applyAlignment="1" applyProtection="1">
      <alignment horizontal="center" vertical="center" wrapText="1"/>
    </xf>
    <xf numFmtId="0" fontId="14" fillId="0" borderId="155" xfId="0" applyFont="1" applyBorder="1" applyAlignment="1" applyProtection="1">
      <alignment horizontal="center" vertical="center" wrapText="1"/>
    </xf>
    <xf numFmtId="0" fontId="14" fillId="0" borderId="85" xfId="0" applyFont="1" applyFill="1" applyBorder="1" applyAlignment="1" applyProtection="1">
      <alignment horizontal="right" vertical="center"/>
    </xf>
    <xf numFmtId="0" fontId="12" fillId="0" borderId="163" xfId="0" applyFont="1" applyBorder="1" applyAlignment="1" applyProtection="1">
      <alignment horizontal="right" vertical="center"/>
    </xf>
    <xf numFmtId="0" fontId="12" fillId="0" borderId="221" xfId="0" applyFont="1" applyBorder="1" applyAlignment="1" applyProtection="1">
      <alignment horizontal="right" vertical="center"/>
    </xf>
    <xf numFmtId="0" fontId="0" fillId="0" borderId="29" xfId="0" applyBorder="1" applyAlignment="1">
      <alignment vertical="center"/>
    </xf>
    <xf numFmtId="0" fontId="14" fillId="0" borderId="9" xfId="0" applyFont="1" applyFill="1" applyBorder="1" applyAlignment="1" applyProtection="1">
      <alignment horizontal="right" vertical="center" wrapText="1"/>
    </xf>
    <xf numFmtId="0" fontId="12" fillId="0" borderId="10" xfId="0" applyFont="1" applyBorder="1" applyAlignment="1" applyProtection="1">
      <alignment horizontal="right" vertical="center" wrapText="1"/>
    </xf>
    <xf numFmtId="0" fontId="12" fillId="0" borderId="28" xfId="0" applyFont="1" applyBorder="1" applyAlignment="1" applyProtection="1">
      <alignment horizontal="right" vertical="center" wrapText="1"/>
    </xf>
    <xf numFmtId="0" fontId="12" fillId="0" borderId="29" xfId="0" applyFont="1" applyBorder="1" applyAlignment="1" applyProtection="1">
      <alignment horizontal="right" vertical="center"/>
    </xf>
    <xf numFmtId="0" fontId="12" fillId="0" borderId="161" xfId="0" applyFont="1" applyBorder="1" applyAlignment="1" applyProtection="1">
      <alignment horizontal="right" vertical="center"/>
    </xf>
    <xf numFmtId="0" fontId="12" fillId="0" borderId="162" xfId="0" applyFont="1" applyBorder="1" applyAlignment="1" applyProtection="1">
      <alignment horizontal="right" vertical="center"/>
    </xf>
    <xf numFmtId="49" fontId="15" fillId="3" borderId="124" xfId="0" applyNumberFormat="1" applyFont="1" applyFill="1" applyBorder="1" applyAlignment="1" applyProtection="1">
      <alignment vertical="center"/>
    </xf>
    <xf numFmtId="0" fontId="12" fillId="0" borderId="118" xfId="0" applyFont="1" applyBorder="1" applyAlignment="1" applyProtection="1">
      <alignment vertical="center"/>
    </xf>
    <xf numFmtId="49" fontId="15" fillId="3" borderId="94" xfId="0" applyNumberFormat="1" applyFont="1" applyFill="1" applyBorder="1" applyAlignment="1" applyProtection="1">
      <alignment vertical="center"/>
    </xf>
    <xf numFmtId="49" fontId="15" fillId="3" borderId="94" xfId="0" applyNumberFormat="1" applyFont="1" applyFill="1" applyBorder="1" applyAlignment="1" applyProtection="1">
      <alignment horizontal="left" vertical="center"/>
    </xf>
    <xf numFmtId="0" fontId="12" fillId="0" borderId="44" xfId="0" applyFont="1" applyBorder="1" applyAlignment="1" applyProtection="1">
      <alignment horizontal="left" vertical="center"/>
    </xf>
    <xf numFmtId="0" fontId="12" fillId="0" borderId="10" xfId="0" applyFont="1" applyBorder="1" applyAlignment="1" applyProtection="1">
      <alignment horizontal="right" vertical="center"/>
    </xf>
    <xf numFmtId="0" fontId="12" fillId="0" borderId="37" xfId="0" applyFont="1" applyBorder="1" applyAlignment="1" applyProtection="1">
      <alignment horizontal="right" vertical="center"/>
    </xf>
    <xf numFmtId="49" fontId="25" fillId="0" borderId="94" xfId="0" applyNumberFormat="1" applyFont="1" applyFill="1" applyBorder="1" applyAlignment="1" applyProtection="1">
      <alignment vertical="center"/>
    </xf>
    <xf numFmtId="0" fontId="54" fillId="0" borderId="44" xfId="0" applyFont="1" applyFill="1" applyBorder="1" applyAlignment="1" applyProtection="1">
      <alignment vertical="center"/>
    </xf>
    <xf numFmtId="0" fontId="87" fillId="0" borderId="65" xfId="0" applyFont="1" applyBorder="1" applyAlignment="1" applyProtection="1">
      <alignment horizontal="center" vertical="center" wrapText="1"/>
    </xf>
    <xf numFmtId="0" fontId="87" fillId="0" borderId="101" xfId="0" applyFont="1" applyBorder="1" applyAlignment="1" applyProtection="1">
      <alignment horizontal="center" vertical="center" wrapText="1"/>
    </xf>
    <xf numFmtId="0" fontId="81" fillId="0" borderId="8" xfId="0" applyFont="1" applyFill="1" applyBorder="1" applyAlignment="1" applyProtection="1">
      <alignment vertical="center"/>
    </xf>
    <xf numFmtId="49" fontId="34" fillId="3" borderId="94" xfId="0" applyNumberFormat="1" applyFont="1" applyFill="1" applyBorder="1" applyAlignment="1" applyProtection="1">
      <alignment vertical="center"/>
    </xf>
    <xf numFmtId="0" fontId="50" fillId="0" borderId="44" xfId="0" applyFont="1" applyBorder="1" applyAlignment="1" applyProtection="1">
      <alignment vertical="center"/>
    </xf>
    <xf numFmtId="49" fontId="15" fillId="3" borderId="32" xfId="0" applyNumberFormat="1" applyFont="1" applyFill="1" applyBorder="1" applyAlignment="1" applyProtection="1">
      <alignment vertical="center"/>
    </xf>
    <xf numFmtId="0" fontId="13" fillId="0" borderId="93" xfId="0" applyFont="1" applyBorder="1" applyAlignment="1" applyProtection="1">
      <alignment vertical="center"/>
    </xf>
    <xf numFmtId="0" fontId="53" fillId="0" borderId="17" xfId="0" applyFont="1" applyBorder="1" applyAlignment="1" applyProtection="1">
      <alignment horizontal="center" vertical="center" wrapText="1"/>
    </xf>
    <xf numFmtId="0" fontId="53" fillId="0" borderId="15" xfId="0" applyFont="1" applyBorder="1" applyAlignment="1" applyProtection="1">
      <alignment horizontal="center" vertical="center" wrapText="1"/>
    </xf>
    <xf numFmtId="0" fontId="53" fillId="0" borderId="4" xfId="0" applyFont="1" applyBorder="1" applyAlignment="1" applyProtection="1">
      <alignment horizontal="center" vertical="center" wrapText="1"/>
    </xf>
    <xf numFmtId="0" fontId="53" fillId="0" borderId="0"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0" xfId="0" applyFont="1" applyBorder="1" applyAlignment="1" applyProtection="1">
      <alignment vertical="center" wrapText="1"/>
    </xf>
    <xf numFmtId="0" fontId="12" fillId="0" borderId="8" xfId="0" applyFont="1" applyBorder="1" applyAlignment="1" applyProtection="1">
      <alignment vertical="center" wrapText="1"/>
    </xf>
    <xf numFmtId="49" fontId="15" fillId="3" borderId="124" xfId="0" applyNumberFormat="1" applyFont="1" applyFill="1" applyBorder="1" applyAlignment="1" applyProtection="1">
      <alignment horizontal="left" vertical="center"/>
    </xf>
    <xf numFmtId="0" fontId="0" fillId="0" borderId="1" xfId="0" applyBorder="1" applyAlignment="1">
      <alignment horizontal="left" vertical="center"/>
    </xf>
    <xf numFmtId="0" fontId="0" fillId="0" borderId="118" xfId="0" applyBorder="1" applyAlignment="1">
      <alignment horizontal="left" vertical="center"/>
    </xf>
    <xf numFmtId="49" fontId="15" fillId="3" borderId="21" xfId="0" applyNumberFormat="1" applyFont="1" applyFill="1" applyBorder="1" applyAlignment="1" applyProtection="1">
      <alignment horizontal="left" vertical="center"/>
    </xf>
    <xf numFmtId="0" fontId="12" fillId="0" borderId="21" xfId="0" applyFont="1" applyBorder="1" applyAlignment="1" applyProtection="1">
      <alignment horizontal="left" vertical="center"/>
    </xf>
    <xf numFmtId="0" fontId="12" fillId="0" borderId="29" xfId="0" applyFont="1" applyBorder="1" applyAlignment="1" applyProtection="1">
      <alignment vertical="center"/>
    </xf>
    <xf numFmtId="49" fontId="15" fillId="3" borderId="32" xfId="0" applyNumberFormat="1" applyFont="1" applyFill="1" applyBorder="1" applyAlignment="1" applyProtection="1">
      <alignment horizontal="left" vertical="center"/>
    </xf>
    <xf numFmtId="49" fontId="15" fillId="3" borderId="24" xfId="0" applyNumberFormat="1" applyFont="1" applyFill="1" applyBorder="1" applyAlignment="1" applyProtection="1">
      <alignment horizontal="left" vertical="center"/>
    </xf>
    <xf numFmtId="49" fontId="15" fillId="3" borderId="25" xfId="0" applyNumberFormat="1" applyFont="1" applyFill="1" applyBorder="1" applyAlignment="1" applyProtection="1">
      <alignment horizontal="left" vertical="center"/>
    </xf>
    <xf numFmtId="43" fontId="5" fillId="0" borderId="69" xfId="0" applyNumberFormat="1" applyFont="1" applyFill="1" applyBorder="1" applyAlignment="1" applyProtection="1">
      <alignment vertical="center"/>
    </xf>
    <xf numFmtId="43" fontId="1" fillId="0" borderId="115" xfId="0" applyNumberFormat="1" applyFont="1" applyFill="1" applyBorder="1" applyAlignment="1" applyProtection="1">
      <alignment vertical="center"/>
    </xf>
    <xf numFmtId="43" fontId="18" fillId="3" borderId="124" xfId="0" applyNumberFormat="1" applyFont="1" applyFill="1" applyBorder="1" applyAlignment="1" applyProtection="1">
      <alignment vertical="center"/>
      <protection locked="0"/>
    </xf>
    <xf numFmtId="43" fontId="12" fillId="0" borderId="73" xfId="0" applyNumberFormat="1" applyFont="1" applyBorder="1" applyAlignment="1" applyProtection="1">
      <alignment vertical="center"/>
      <protection locked="0"/>
    </xf>
    <xf numFmtId="43" fontId="5" fillId="0" borderId="94" xfId="0" applyNumberFormat="1" applyFont="1" applyFill="1" applyBorder="1" applyAlignment="1" applyProtection="1">
      <alignment horizontal="right" vertical="center"/>
    </xf>
    <xf numFmtId="43" fontId="4" fillId="0" borderId="29" xfId="0" applyNumberFormat="1" applyFont="1" applyBorder="1" applyAlignment="1" applyProtection="1">
      <alignment horizontal="right" vertical="center"/>
    </xf>
    <xf numFmtId="0" fontId="70" fillId="0" borderId="94" xfId="0" applyFont="1" applyFill="1" applyBorder="1" applyAlignment="1" applyProtection="1">
      <alignment horizontal="center" vertical="center" wrapText="1"/>
    </xf>
    <xf numFmtId="0" fontId="12" fillId="0" borderId="29" xfId="0" applyFont="1" applyBorder="1" applyAlignment="1" applyProtection="1">
      <alignment horizontal="center" vertical="center" wrapText="1"/>
    </xf>
    <xf numFmtId="43" fontId="5" fillId="0" borderId="21" xfId="0" applyNumberFormat="1" applyFont="1" applyFill="1" applyBorder="1" applyAlignment="1" applyProtection="1">
      <alignment horizontal="right" vertical="center"/>
    </xf>
    <xf numFmtId="43" fontId="1" fillId="0" borderId="45" xfId="0" applyNumberFormat="1" applyFont="1" applyBorder="1" applyAlignment="1" applyProtection="1">
      <alignment horizontal="right" vertical="center"/>
    </xf>
    <xf numFmtId="9" fontId="4" fillId="0" borderId="4" xfId="0" applyNumberFormat="1" applyFont="1" applyFill="1" applyBorder="1" applyAlignment="1" applyProtection="1">
      <alignment vertical="center" wrapText="1"/>
    </xf>
    <xf numFmtId="0" fontId="12" fillId="0" borderId="4" xfId="0" applyFont="1" applyBorder="1" applyAlignment="1" applyProtection="1">
      <alignment vertical="center" wrapText="1"/>
    </xf>
    <xf numFmtId="43" fontId="18" fillId="3" borderId="108" xfId="0" applyNumberFormat="1" applyFont="1" applyFill="1" applyBorder="1" applyAlignment="1" applyProtection="1">
      <alignment vertical="center"/>
      <protection locked="0"/>
    </xf>
    <xf numFmtId="43" fontId="1" fillId="0" borderId="169" xfId="0" applyNumberFormat="1" applyFont="1" applyBorder="1" applyAlignment="1" applyProtection="1">
      <alignment vertical="center"/>
      <protection locked="0"/>
    </xf>
    <xf numFmtId="43" fontId="5" fillId="0" borderId="29" xfId="0" applyNumberFormat="1" applyFont="1" applyFill="1" applyBorder="1" applyAlignment="1" applyProtection="1">
      <alignment horizontal="right" vertical="center"/>
    </xf>
    <xf numFmtId="9" fontId="5" fillId="0" borderId="4"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2" fillId="0" borderId="9" xfId="0" applyFont="1" applyBorder="1" applyAlignment="1" applyProtection="1">
      <alignment vertical="center" wrapText="1"/>
    </xf>
    <xf numFmtId="0" fontId="12" fillId="0" borderId="10" xfId="0" applyFont="1" applyBorder="1" applyAlignment="1" applyProtection="1">
      <alignment vertical="center" wrapText="1"/>
    </xf>
    <xf numFmtId="43" fontId="5" fillId="0" borderId="21" xfId="0" applyNumberFormat="1" applyFont="1" applyFill="1" applyBorder="1" applyAlignment="1" applyProtection="1">
      <alignment horizontal="left" vertical="center"/>
    </xf>
    <xf numFmtId="0" fontId="0" fillId="0" borderId="21" xfId="0" applyBorder="1" applyAlignment="1">
      <alignment horizontal="left" vertical="center"/>
    </xf>
    <xf numFmtId="43" fontId="5" fillId="0" borderId="94" xfId="0" applyNumberFormat="1" applyFont="1" applyFill="1" applyBorder="1" applyAlignment="1" applyProtection="1">
      <alignment horizontal="left" vertical="center"/>
    </xf>
    <xf numFmtId="0" fontId="0" fillId="0" borderId="29" xfId="0" applyBorder="1" applyAlignment="1">
      <alignment horizontal="left" vertical="center"/>
    </xf>
    <xf numFmtId="0" fontId="0" fillId="0" borderId="73" xfId="0" applyBorder="1" applyAlignment="1">
      <alignment vertical="center"/>
    </xf>
    <xf numFmtId="49" fontId="31" fillId="0" borderId="26" xfId="0" applyNumberFormat="1" applyFont="1" applyBorder="1" applyAlignment="1" applyProtection="1">
      <alignment horizontal="left" vertical="center"/>
    </xf>
    <xf numFmtId="49" fontId="12" fillId="0" borderId="26" xfId="0" applyNumberFormat="1" applyFont="1" applyBorder="1" applyAlignment="1" applyProtection="1">
      <alignment vertical="center"/>
    </xf>
    <xf numFmtId="49" fontId="52" fillId="0" borderId="69" xfId="0" applyNumberFormat="1" applyFont="1" applyBorder="1" applyAlignment="1" applyProtection="1">
      <alignment horizontal="left" vertical="center"/>
    </xf>
    <xf numFmtId="49" fontId="12" fillId="0" borderId="69" xfId="0" applyNumberFormat="1" applyFont="1" applyBorder="1" applyAlignment="1" applyProtection="1">
      <alignment vertical="center"/>
    </xf>
    <xf numFmtId="49" fontId="12" fillId="0" borderId="115" xfId="0" applyNumberFormat="1" applyFont="1" applyBorder="1" applyAlignment="1" applyProtection="1">
      <alignment vertical="center"/>
    </xf>
    <xf numFmtId="0" fontId="15" fillId="0" borderId="59" xfId="0" applyFont="1" applyFill="1" applyBorder="1" applyAlignment="1" applyProtection="1">
      <alignment horizontal="right" vertical="center"/>
    </xf>
    <xf numFmtId="0" fontId="14" fillId="0" borderId="5" xfId="0" applyFont="1" applyBorder="1" applyAlignment="1" applyProtection="1">
      <alignment vertical="center"/>
    </xf>
    <xf numFmtId="0" fontId="15" fillId="0" borderId="11" xfId="0" applyFont="1" applyFill="1" applyBorder="1" applyAlignment="1" applyProtection="1">
      <alignment horizontal="left" vertical="center" wrapText="1"/>
    </xf>
    <xf numFmtId="0" fontId="14" fillId="0" borderId="5" xfId="0" applyFont="1" applyBorder="1" applyAlignment="1" applyProtection="1">
      <alignment horizontal="left" vertical="center" wrapText="1"/>
    </xf>
    <xf numFmtId="49" fontId="31" fillId="0" borderId="0" xfId="0" applyNumberFormat="1" applyFont="1" applyBorder="1" applyAlignment="1" applyProtection="1">
      <alignment vertical="center"/>
    </xf>
    <xf numFmtId="0" fontId="39" fillId="0" borderId="0" xfId="0" applyFont="1" applyBorder="1" applyAlignment="1" applyProtection="1">
      <alignment vertical="center"/>
    </xf>
    <xf numFmtId="0" fontId="15" fillId="0" borderId="4" xfId="0" applyFont="1" applyBorder="1" applyAlignment="1" applyProtection="1">
      <alignment horizontal="right" vertical="center"/>
    </xf>
    <xf numFmtId="0" fontId="12" fillId="0" borderId="22" xfId="0" applyFont="1" applyBorder="1" applyAlignment="1" applyProtection="1">
      <alignment horizontal="right" vertical="center"/>
    </xf>
    <xf numFmtId="171" fontId="31" fillId="0" borderId="69" xfId="0" applyNumberFormat="1" applyFont="1" applyBorder="1" applyAlignment="1" applyProtection="1">
      <alignment horizontal="left" vertical="center"/>
    </xf>
    <xf numFmtId="0" fontId="31" fillId="0" borderId="69"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4" fillId="0" borderId="4"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49" fontId="31" fillId="0" borderId="21" xfId="0" applyNumberFormat="1" applyFont="1" applyFill="1" applyBorder="1" applyAlignment="1" applyProtection="1">
      <alignment horizontal="left" vertical="center"/>
    </xf>
    <xf numFmtId="49" fontId="12" fillId="0" borderId="21" xfId="0" applyNumberFormat="1" applyFont="1" applyBorder="1" applyAlignment="1" applyProtection="1">
      <alignment vertical="center"/>
    </xf>
    <xf numFmtId="0" fontId="70" fillId="0" borderId="21" xfId="0" applyFont="1" applyFill="1" applyBorder="1" applyAlignment="1" applyProtection="1">
      <alignment horizontal="center" vertical="center" wrapText="1"/>
    </xf>
    <xf numFmtId="0" fontId="1" fillId="0" borderId="45" xfId="0" applyFont="1" applyBorder="1" applyAlignment="1" applyProtection="1">
      <alignment vertical="center"/>
    </xf>
    <xf numFmtId="0" fontId="15" fillId="0" borderId="0" xfId="0" applyFont="1" applyFill="1" applyBorder="1" applyAlignment="1" applyProtection="1">
      <alignment horizontal="right" vertical="center"/>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50" fillId="0" borderId="15" xfId="0" applyFont="1" applyBorder="1" applyAlignment="1" applyProtection="1">
      <alignment horizontal="left" vertical="center"/>
    </xf>
    <xf numFmtId="0" fontId="69" fillId="3" borderId="15" xfId="13" applyFont="1" applyFill="1" applyBorder="1" applyAlignment="1" applyProtection="1">
      <alignment horizontal="left" vertical="center" wrapText="1"/>
      <protection locked="0"/>
    </xf>
    <xf numFmtId="0" fontId="95" fillId="0" borderId="15" xfId="0" applyFont="1" applyBorder="1" applyAlignment="1" applyProtection="1">
      <alignment horizontal="left" vertical="center" wrapText="1"/>
      <protection locked="0"/>
    </xf>
    <xf numFmtId="0" fontId="95" fillId="0" borderId="43" xfId="0" applyFont="1" applyBorder="1" applyAlignment="1" applyProtection="1">
      <alignment horizontal="left" vertical="center" wrapText="1"/>
      <protection locked="0"/>
    </xf>
    <xf numFmtId="0" fontId="95" fillId="0" borderId="5" xfId="0" applyFont="1" applyBorder="1" applyAlignment="1" applyProtection="1">
      <alignment horizontal="left" vertical="center" wrapText="1"/>
      <protection locked="0"/>
    </xf>
    <xf numFmtId="0" fontId="95" fillId="0" borderId="34" xfId="0" applyFont="1" applyBorder="1" applyAlignment="1" applyProtection="1">
      <alignment horizontal="left" vertical="center" wrapText="1"/>
      <protection locked="0"/>
    </xf>
    <xf numFmtId="49" fontId="15" fillId="0" borderId="4" xfId="0" applyNumberFormat="1" applyFont="1" applyFill="1" applyBorder="1" applyAlignment="1" applyProtection="1">
      <alignment horizontal="right" vertical="center"/>
    </xf>
    <xf numFmtId="49" fontId="12" fillId="0" borderId="22" xfId="0" applyNumberFormat="1" applyFont="1" applyBorder="1" applyAlignment="1" applyProtection="1">
      <alignment horizontal="right" vertical="center"/>
    </xf>
    <xf numFmtId="49" fontId="39" fillId="0" borderId="0" xfId="0" applyNumberFormat="1" applyFont="1" applyBorder="1" applyAlignment="1" applyProtection="1">
      <alignment vertical="center"/>
    </xf>
    <xf numFmtId="0" fontId="0" fillId="0" borderId="29" xfId="0" applyBorder="1" applyAlignment="1">
      <alignment vertical="center" wrapText="1"/>
    </xf>
    <xf numFmtId="175" fontId="31" fillId="0" borderId="26" xfId="0" applyNumberFormat="1" applyFont="1" applyBorder="1" applyAlignment="1" applyProtection="1">
      <alignment horizontal="left" vertical="center"/>
    </xf>
    <xf numFmtId="175" fontId="31" fillId="0" borderId="26" xfId="0" applyNumberFormat="1" applyFont="1" applyBorder="1" applyAlignment="1" applyProtection="1">
      <alignment vertical="center"/>
    </xf>
    <xf numFmtId="49" fontId="31" fillId="0" borderId="5" xfId="0" applyNumberFormat="1" applyFont="1" applyBorder="1" applyAlignment="1" applyProtection="1">
      <alignment vertical="center"/>
    </xf>
    <xf numFmtId="0" fontId="39" fillId="0" borderId="5" xfId="0" applyFont="1" applyBorder="1" applyAlignment="1" applyProtection="1">
      <alignment vertical="center"/>
    </xf>
    <xf numFmtId="49" fontId="44" fillId="0" borderId="21" xfId="13" applyNumberFormat="1" applyFont="1" applyFill="1" applyBorder="1" applyAlignment="1" applyProtection="1">
      <alignment horizontal="left" vertical="center"/>
    </xf>
    <xf numFmtId="49" fontId="14" fillId="0" borderId="21" xfId="0" applyNumberFormat="1" applyFont="1" applyBorder="1" applyAlignment="1" applyProtection="1">
      <alignment horizontal="left" vertical="center"/>
    </xf>
    <xf numFmtId="49" fontId="14" fillId="0" borderId="21" xfId="0" applyNumberFormat="1" applyFont="1" applyBorder="1" applyAlignment="1" applyProtection="1">
      <alignment vertical="center"/>
    </xf>
    <xf numFmtId="49" fontId="31" fillId="0" borderId="21" xfId="0" applyNumberFormat="1" applyFont="1" applyBorder="1" applyAlignment="1" applyProtection="1">
      <alignment vertical="center"/>
    </xf>
    <xf numFmtId="0" fontId="15" fillId="0" borderId="11" xfId="0" applyFont="1" applyBorder="1" applyAlignment="1" applyProtection="1">
      <alignment horizontal="right" vertical="center"/>
    </xf>
    <xf numFmtId="0" fontId="12" fillId="0" borderId="6" xfId="0" applyFont="1" applyBorder="1" applyAlignment="1" applyProtection="1">
      <alignment horizontal="right" vertical="center"/>
    </xf>
    <xf numFmtId="49" fontId="15" fillId="0" borderId="4" xfId="0" applyNumberFormat="1" applyFont="1" applyBorder="1" applyAlignment="1" applyProtection="1">
      <alignment horizontal="right" vertical="center"/>
    </xf>
    <xf numFmtId="49" fontId="31" fillId="0" borderId="69" xfId="0" applyNumberFormat="1" applyFont="1" applyBorder="1" applyAlignment="1" applyProtection="1">
      <alignment vertical="center"/>
    </xf>
    <xf numFmtId="0" fontId="14" fillId="0" borderId="115" xfId="0" applyFont="1" applyBorder="1" applyAlignment="1" applyProtection="1">
      <alignment vertical="center"/>
    </xf>
    <xf numFmtId="49" fontId="31" fillId="0" borderId="7" xfId="0" applyNumberFormat="1" applyFont="1" applyBorder="1" applyAlignment="1" applyProtection="1">
      <alignment horizontal="left" vertical="center"/>
    </xf>
    <xf numFmtId="49" fontId="12" fillId="0" borderId="21" xfId="0" applyNumberFormat="1" applyFont="1" applyBorder="1" applyAlignment="1" applyProtection="1">
      <alignment horizontal="left" vertical="center"/>
    </xf>
    <xf numFmtId="49" fontId="31" fillId="0" borderId="69" xfId="0" applyNumberFormat="1" applyFont="1" applyBorder="1" applyAlignment="1" applyProtection="1">
      <alignment horizontal="left" vertical="center"/>
    </xf>
    <xf numFmtId="0" fontId="31" fillId="0" borderId="7" xfId="0" applyNumberFormat="1" applyFont="1" applyBorder="1" applyAlignment="1" applyProtection="1">
      <alignment horizontal="left" vertical="center"/>
    </xf>
    <xf numFmtId="0" fontId="12" fillId="0" borderId="71" xfId="0" applyNumberFormat="1" applyFont="1" applyBorder="1" applyAlignment="1" applyProtection="1">
      <alignment vertical="center"/>
    </xf>
    <xf numFmtId="0" fontId="31" fillId="0" borderId="170" xfId="0" applyFont="1" applyBorder="1" applyAlignment="1" applyProtection="1">
      <alignment horizontal="left" vertical="center"/>
    </xf>
    <xf numFmtId="0" fontId="0" fillId="0" borderId="24" xfId="0" applyBorder="1" applyAlignment="1">
      <alignment vertical="center"/>
    </xf>
    <xf numFmtId="0" fontId="0" fillId="0" borderId="171" xfId="0" applyBorder="1" applyAlignment="1">
      <alignment vertical="center"/>
    </xf>
    <xf numFmtId="49" fontId="31" fillId="0" borderId="21" xfId="0" applyNumberFormat="1" applyFont="1" applyBorder="1" applyAlignment="1" applyProtection="1">
      <alignment horizontal="left" vertical="center"/>
    </xf>
    <xf numFmtId="0" fontId="0" fillId="0" borderId="21" xfId="0" applyBorder="1" applyAlignment="1"/>
    <xf numFmtId="49" fontId="14" fillId="0" borderId="69" xfId="0" applyNumberFormat="1" applyFont="1" applyBorder="1" applyAlignment="1" applyProtection="1">
      <alignment horizontal="left" vertical="center"/>
    </xf>
    <xf numFmtId="49" fontId="14" fillId="0" borderId="115" xfId="0" applyNumberFormat="1" applyFont="1" applyBorder="1" applyAlignment="1" applyProtection="1">
      <alignment vertical="center"/>
    </xf>
    <xf numFmtId="0" fontId="31" fillId="0" borderId="21" xfId="0" applyFont="1" applyBorder="1" applyAlignment="1" applyProtection="1">
      <alignment horizontal="left" vertical="center"/>
    </xf>
    <xf numFmtId="0" fontId="12" fillId="0" borderId="21" xfId="0" applyFont="1" applyBorder="1" applyAlignment="1" applyProtection="1">
      <alignment vertical="center"/>
    </xf>
    <xf numFmtId="49" fontId="31" fillId="0" borderId="94" xfId="0" applyNumberFormat="1" applyFont="1" applyBorder="1" applyAlignment="1" applyProtection="1">
      <alignment horizontal="left" vertical="center"/>
    </xf>
    <xf numFmtId="0" fontId="0" fillId="0" borderId="44" xfId="0" applyBorder="1" applyAlignment="1">
      <alignment vertical="center"/>
    </xf>
    <xf numFmtId="49" fontId="12" fillId="0" borderId="45" xfId="0" applyNumberFormat="1" applyFont="1" applyBorder="1" applyAlignment="1" applyProtection="1">
      <alignment vertical="center"/>
    </xf>
    <xf numFmtId="0" fontId="49" fillId="0" borderId="0" xfId="0" applyFont="1" applyBorder="1" applyAlignment="1" applyProtection="1">
      <alignment horizontal="right" vertical="center"/>
    </xf>
    <xf numFmtId="0" fontId="12" fillId="0" borderId="0" xfId="0" applyFont="1" applyBorder="1" applyAlignment="1" applyProtection="1">
      <alignment horizontal="right" vertical="center"/>
    </xf>
    <xf numFmtId="49" fontId="14" fillId="0" borderId="7" xfId="0" applyNumberFormat="1" applyFont="1" applyBorder="1" applyAlignment="1" applyProtection="1">
      <alignment horizontal="left" vertical="center"/>
    </xf>
    <xf numFmtId="0" fontId="47" fillId="0" borderId="7" xfId="0" applyFont="1" applyBorder="1" applyAlignment="1" applyProtection="1">
      <alignment vertical="center"/>
    </xf>
    <xf numFmtId="49" fontId="12" fillId="0" borderId="69" xfId="0" applyNumberFormat="1" applyFont="1" applyBorder="1" applyAlignment="1" applyProtection="1">
      <alignment horizontal="left" vertical="center"/>
    </xf>
    <xf numFmtId="49" fontId="14" fillId="0" borderId="69" xfId="0" applyNumberFormat="1" applyFont="1" applyBorder="1" applyAlignment="1" applyProtection="1">
      <alignment vertical="center"/>
    </xf>
    <xf numFmtId="0" fontId="31" fillId="0" borderId="65" xfId="0" quotePrefix="1" applyFont="1" applyFill="1" applyBorder="1" applyAlignment="1" applyProtection="1">
      <alignment horizontal="left" vertical="center" wrapText="1"/>
    </xf>
    <xf numFmtId="0" fontId="39" fillId="0" borderId="65" xfId="0" applyFont="1" applyBorder="1" applyAlignment="1" applyProtection="1">
      <alignment horizontal="left" vertical="center" wrapText="1"/>
    </xf>
    <xf numFmtId="49" fontId="31" fillId="0" borderId="26" xfId="0" applyNumberFormat="1" applyFont="1" applyFill="1" applyBorder="1" applyAlignment="1" applyProtection="1">
      <alignment horizontal="left" vertical="center"/>
    </xf>
    <xf numFmtId="49" fontId="12" fillId="0" borderId="26" xfId="0" applyNumberFormat="1" applyFont="1" applyBorder="1" applyAlignment="1" applyProtection="1">
      <alignment horizontal="left" vertical="center"/>
    </xf>
    <xf numFmtId="49" fontId="31" fillId="0" borderId="32" xfId="0" applyNumberFormat="1" applyFont="1" applyBorder="1" applyAlignment="1" applyProtection="1">
      <alignment horizontal="left" vertical="center"/>
    </xf>
    <xf numFmtId="49" fontId="31" fillId="0" borderId="10" xfId="0" applyNumberFormat="1" applyFont="1" applyBorder="1" applyAlignment="1" applyProtection="1">
      <alignment horizontal="left" vertical="center"/>
    </xf>
    <xf numFmtId="49" fontId="31" fillId="0" borderId="37" xfId="0" applyNumberFormat="1" applyFont="1" applyBorder="1" applyAlignment="1" applyProtection="1">
      <alignment horizontal="left" vertical="center"/>
    </xf>
    <xf numFmtId="49" fontId="71" fillId="9" borderId="72" xfId="0" applyNumberFormat="1" applyFont="1" applyFill="1" applyBorder="1" applyAlignment="1" applyProtection="1">
      <alignment horizontal="center" vertical="center"/>
    </xf>
    <xf numFmtId="0" fontId="0" fillId="0" borderId="65" xfId="0" applyBorder="1" applyAlignment="1">
      <alignment vertical="center"/>
    </xf>
    <xf numFmtId="43" fontId="12" fillId="0" borderId="115" xfId="0" applyNumberFormat="1" applyFont="1" applyFill="1" applyBorder="1" applyAlignment="1" applyProtection="1">
      <alignment vertical="center"/>
    </xf>
    <xf numFmtId="43" fontId="4" fillId="0" borderId="45" xfId="0" applyNumberFormat="1" applyFont="1" applyBorder="1" applyAlignment="1" applyProtection="1">
      <alignment horizontal="right" vertical="center"/>
    </xf>
    <xf numFmtId="175" fontId="31" fillId="0" borderId="7" xfId="0" applyNumberFormat="1" applyFont="1" applyBorder="1" applyAlignment="1" applyProtection="1">
      <alignment horizontal="left" vertical="center"/>
    </xf>
    <xf numFmtId="0" fontId="12" fillId="0" borderId="71" xfId="0" applyFont="1" applyBorder="1" applyAlignment="1" applyProtection="1">
      <alignment vertical="center"/>
    </xf>
    <xf numFmtId="0" fontId="31" fillId="0" borderId="21" xfId="0" applyFont="1" applyFill="1" applyBorder="1" applyAlignment="1" applyProtection="1">
      <alignment horizontal="left" vertical="center"/>
    </xf>
    <xf numFmtId="0" fontId="31" fillId="0" borderId="5" xfId="0" quotePrefix="1" applyFont="1" applyFill="1" applyBorder="1" applyAlignment="1" applyProtection="1">
      <alignment horizontal="left" vertical="center"/>
    </xf>
    <xf numFmtId="0" fontId="39" fillId="0" borderId="5" xfId="0" applyFont="1" applyBorder="1" applyAlignment="1" applyProtection="1">
      <alignment horizontal="left" vertical="center"/>
    </xf>
    <xf numFmtId="0" fontId="44" fillId="0" borderId="21" xfId="13" applyNumberFormat="1" applyFont="1" applyFill="1" applyBorder="1" applyAlignment="1" applyProtection="1">
      <alignment horizontal="left" vertical="center"/>
    </xf>
    <xf numFmtId="0" fontId="14" fillId="0" borderId="21" xfId="0" applyFont="1" applyBorder="1" applyAlignment="1" applyProtection="1">
      <alignment horizontal="left" vertical="center"/>
    </xf>
    <xf numFmtId="0" fontId="31" fillId="0" borderId="38" xfId="0" applyFont="1" applyBorder="1" applyAlignment="1" applyProtection="1">
      <alignment horizontal="left" vertical="center"/>
    </xf>
    <xf numFmtId="0" fontId="14" fillId="0" borderId="38" xfId="0" applyFont="1" applyBorder="1" applyAlignment="1" applyProtection="1">
      <alignment vertical="center"/>
    </xf>
    <xf numFmtId="0" fontId="31" fillId="0" borderId="69" xfId="0" applyFont="1" applyBorder="1" applyAlignment="1" applyProtection="1">
      <alignment horizontal="left" vertical="center"/>
    </xf>
    <xf numFmtId="0" fontId="12" fillId="0" borderId="69" xfId="0" applyFont="1" applyBorder="1" applyAlignment="1" applyProtection="1">
      <alignment vertical="center"/>
    </xf>
    <xf numFmtId="0" fontId="12" fillId="0" borderId="45" xfId="0" applyFont="1" applyBorder="1" applyAlignment="1" applyProtection="1">
      <alignment vertical="center"/>
    </xf>
    <xf numFmtId="0" fontId="75" fillId="3" borderId="13" xfId="13"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50" fillId="0" borderId="0" xfId="0" applyFont="1" applyBorder="1" applyAlignment="1" applyProtection="1">
      <alignment horizontal="center" vertical="center"/>
    </xf>
    <xf numFmtId="0" fontId="31" fillId="0" borderId="94" xfId="0" applyFont="1" applyBorder="1" applyAlignment="1" applyProtection="1">
      <alignment horizontal="left" vertical="center"/>
    </xf>
    <xf numFmtId="0" fontId="12" fillId="0" borderId="28" xfId="0" applyFont="1" applyBorder="1" applyAlignment="1" applyProtection="1">
      <alignment horizontal="left" vertical="center"/>
    </xf>
    <xf numFmtId="0" fontId="12" fillId="0" borderId="29" xfId="0" applyFont="1" applyBorder="1" applyAlignment="1" applyProtection="1">
      <alignment horizontal="left" vertical="center"/>
    </xf>
    <xf numFmtId="0" fontId="12" fillId="0" borderId="115" xfId="0" applyFont="1" applyBorder="1" applyAlignment="1" applyProtection="1">
      <alignment vertical="center"/>
    </xf>
    <xf numFmtId="1" fontId="31" fillId="0" borderId="7" xfId="0" applyNumberFormat="1" applyFont="1" applyBorder="1" applyAlignment="1" applyProtection="1">
      <alignment horizontal="left" vertical="center"/>
    </xf>
    <xf numFmtId="0" fontId="12" fillId="0" borderId="7" xfId="0" applyFont="1" applyBorder="1" applyAlignment="1" applyProtection="1">
      <alignment vertical="center"/>
    </xf>
    <xf numFmtId="0" fontId="15" fillId="0" borderId="11" xfId="0" applyFont="1" applyFill="1" applyBorder="1" applyAlignment="1" applyProtection="1">
      <alignment horizontal="left" vertical="center"/>
    </xf>
    <xf numFmtId="0" fontId="14" fillId="0" borderId="5" xfId="0" applyFont="1" applyBorder="1" applyAlignment="1" applyProtection="1">
      <alignment horizontal="left" vertical="center"/>
    </xf>
    <xf numFmtId="0" fontId="15" fillId="0" borderId="5" xfId="0" applyFont="1" applyFill="1" applyBorder="1" applyAlignment="1" applyProtection="1">
      <alignment horizontal="right" vertical="center"/>
    </xf>
    <xf numFmtId="0" fontId="14" fillId="0" borderId="0" xfId="0" applyFont="1" applyBorder="1" applyAlignment="1" applyProtection="1">
      <alignment vertical="center"/>
    </xf>
    <xf numFmtId="175" fontId="31" fillId="0" borderId="21" xfId="0" applyNumberFormat="1" applyFont="1" applyBorder="1" applyAlignment="1" applyProtection="1">
      <alignment horizontal="left" vertical="center"/>
    </xf>
    <xf numFmtId="175" fontId="31" fillId="0" borderId="21" xfId="0" applyNumberFormat="1" applyFont="1" applyBorder="1" applyAlignment="1" applyProtection="1">
      <alignment vertical="center"/>
    </xf>
    <xf numFmtId="0" fontId="31" fillId="0" borderId="26" xfId="0" applyFont="1" applyBorder="1" applyAlignment="1" applyProtection="1">
      <alignment horizontal="left" vertical="center"/>
    </xf>
    <xf numFmtId="0" fontId="12" fillId="0" borderId="26" xfId="0" applyFont="1" applyBorder="1" applyAlignment="1" applyProtection="1">
      <alignment vertical="center"/>
    </xf>
    <xf numFmtId="49" fontId="31" fillId="0" borderId="7" xfId="0" applyNumberFormat="1" applyFont="1" applyBorder="1" applyAlignment="1" applyProtection="1">
      <alignment vertical="center"/>
    </xf>
    <xf numFmtId="0" fontId="14" fillId="0" borderId="69" xfId="0" applyFont="1" applyBorder="1" applyAlignment="1" applyProtection="1">
      <alignment horizontal="left" vertical="center"/>
    </xf>
    <xf numFmtId="0" fontId="31" fillId="0" borderId="21" xfId="0" applyNumberFormat="1" applyFont="1" applyBorder="1" applyAlignment="1" applyProtection="1">
      <alignment horizontal="left" vertical="center"/>
    </xf>
    <xf numFmtId="0" fontId="31" fillId="0" borderId="45" xfId="0" applyNumberFormat="1" applyFont="1" applyBorder="1" applyAlignment="1" applyProtection="1">
      <alignment horizontal="left" vertical="center"/>
    </xf>
    <xf numFmtId="0" fontId="44" fillId="0" borderId="21" xfId="13" applyFont="1" applyFill="1" applyBorder="1" applyAlignment="1" applyProtection="1">
      <alignment horizontal="left" vertical="center"/>
    </xf>
    <xf numFmtId="0" fontId="14" fillId="0" borderId="21" xfId="0" applyFont="1" applyBorder="1" applyAlignment="1" applyProtection="1">
      <alignment vertical="center"/>
    </xf>
    <xf numFmtId="0" fontId="39" fillId="0" borderId="69" xfId="0" applyFont="1" applyBorder="1" applyAlignment="1" applyProtection="1">
      <alignment vertical="center"/>
    </xf>
    <xf numFmtId="0" fontId="12" fillId="0" borderId="10" xfId="0" applyFont="1" applyBorder="1" applyAlignment="1" applyProtection="1">
      <alignment vertical="center"/>
    </xf>
    <xf numFmtId="181" fontId="31" fillId="0" borderId="0" xfId="0" applyNumberFormat="1" applyFont="1" applyBorder="1" applyAlignment="1" applyProtection="1">
      <alignment horizontal="left" vertical="center"/>
    </xf>
    <xf numFmtId="181" fontId="0" fillId="0" borderId="0" xfId="0" applyNumberFormat="1" applyBorder="1" applyAlignment="1">
      <alignment horizontal="left" vertical="center"/>
    </xf>
    <xf numFmtId="0" fontId="15" fillId="0" borderId="4" xfId="0" applyFont="1" applyFill="1" applyBorder="1" applyAlignment="1" applyProtection="1">
      <alignment horizontal="right" vertical="center"/>
    </xf>
    <xf numFmtId="0" fontId="15" fillId="0" borderId="170" xfId="0" applyFont="1" applyBorder="1" applyAlignment="1" applyProtection="1">
      <alignment horizontal="right" vertical="center"/>
    </xf>
    <xf numFmtId="0" fontId="12" fillId="0" borderId="171" xfId="0" applyFont="1" applyBorder="1" applyAlignment="1" applyProtection="1">
      <alignment horizontal="right" vertical="center"/>
    </xf>
    <xf numFmtId="0" fontId="15" fillId="0" borderId="0" xfId="0" applyFont="1" applyBorder="1" applyAlignment="1" applyProtection="1">
      <alignment horizontal="right" vertical="center"/>
    </xf>
    <xf numFmtId="0" fontId="31" fillId="0" borderId="21" xfId="0" applyFont="1" applyBorder="1" applyAlignment="1" applyProtection="1">
      <alignment vertical="center"/>
    </xf>
    <xf numFmtId="0" fontId="12" fillId="0" borderId="69" xfId="0" applyFont="1" applyBorder="1" applyAlignment="1" applyProtection="1">
      <alignment horizontal="left" vertical="center"/>
    </xf>
    <xf numFmtId="49" fontId="31" fillId="0" borderId="38" xfId="0" applyNumberFormat="1" applyFont="1" applyFill="1" applyBorder="1" applyAlignment="1" applyProtection="1">
      <alignment horizontal="left" vertical="center"/>
    </xf>
    <xf numFmtId="0" fontId="12" fillId="0" borderId="38" xfId="0" applyFont="1" applyBorder="1" applyAlignment="1" applyProtection="1">
      <alignment horizontal="left" vertical="center"/>
    </xf>
    <xf numFmtId="0" fontId="15" fillId="0" borderId="0" xfId="0" applyFont="1" applyBorder="1" applyAlignment="1" applyProtection="1">
      <alignment vertical="center"/>
    </xf>
    <xf numFmtId="0" fontId="38" fillId="0" borderId="4" xfId="0" applyFont="1" applyBorder="1" applyAlignment="1" applyProtection="1">
      <alignment horizontal="right" vertical="center" wrapText="1"/>
    </xf>
    <xf numFmtId="0" fontId="38" fillId="0" borderId="0" xfId="0" applyFont="1" applyBorder="1" applyAlignment="1" applyProtection="1">
      <alignment horizontal="right" vertical="center" wrapText="1"/>
    </xf>
    <xf numFmtId="0" fontId="38" fillId="0" borderId="22" xfId="0" applyFont="1" applyBorder="1" applyAlignment="1" applyProtection="1">
      <alignment horizontal="right" vertical="center" wrapText="1"/>
    </xf>
    <xf numFmtId="0" fontId="16" fillId="0" borderId="0" xfId="0" applyFont="1" applyBorder="1" applyAlignment="1" applyProtection="1">
      <alignment horizontal="right" vertical="center"/>
    </xf>
    <xf numFmtId="0" fontId="4" fillId="0" borderId="22" xfId="0" applyFont="1" applyBorder="1" applyAlignment="1" applyProtection="1">
      <alignment horizontal="right" vertical="center"/>
    </xf>
    <xf numFmtId="0" fontId="14" fillId="0" borderId="0" xfId="0" applyFont="1" applyBorder="1" applyAlignment="1">
      <alignment horizontal="right" vertical="center"/>
    </xf>
    <xf numFmtId="14" fontId="14" fillId="3" borderId="94" xfId="0" applyNumberFormat="1" applyFont="1" applyFill="1" applyBorder="1" applyAlignment="1" applyProtection="1">
      <alignment vertical="center"/>
      <protection locked="0"/>
    </xf>
    <xf numFmtId="14" fontId="14" fillId="3" borderId="28" xfId="0" applyNumberFormat="1" applyFont="1" applyFill="1" applyBorder="1" applyAlignment="1" applyProtection="1">
      <alignment vertical="center"/>
      <protection locked="0"/>
    </xf>
    <xf numFmtId="14" fontId="14" fillId="3" borderId="44" xfId="0" applyNumberFormat="1" applyFont="1" applyFill="1" applyBorder="1" applyAlignment="1" applyProtection="1">
      <alignment vertical="center"/>
      <protection locked="0"/>
    </xf>
    <xf numFmtId="0" fontId="1" fillId="0" borderId="0" xfId="0" applyFont="1" applyAlignment="1">
      <alignment horizontal="justify" vertical="center" wrapText="1"/>
    </xf>
    <xf numFmtId="0" fontId="116" fillId="0" borderId="0" xfId="0" applyFont="1" applyAlignment="1">
      <alignment wrapText="1"/>
    </xf>
    <xf numFmtId="0" fontId="7" fillId="0" borderId="0" xfId="0" applyFont="1" applyAlignment="1">
      <alignment horizontal="right"/>
    </xf>
    <xf numFmtId="0" fontId="98" fillId="0" borderId="0" xfId="0" applyFont="1" applyAlignment="1">
      <alignment horizontal="right"/>
    </xf>
    <xf numFmtId="177" fontId="1" fillId="0" borderId="0" xfId="0" applyNumberFormat="1" applyFont="1" applyAlignment="1">
      <alignment horizontal="center"/>
    </xf>
    <xf numFmtId="177" fontId="95" fillId="0" borderId="0" xfId="0" applyNumberFormat="1" applyFont="1" applyAlignment="1">
      <alignment horizontal="center"/>
    </xf>
    <xf numFmtId="0" fontId="1" fillId="0" borderId="91" xfId="0" applyFont="1" applyBorder="1" applyAlignment="1">
      <alignment horizontal="center"/>
    </xf>
    <xf numFmtId="0" fontId="1" fillId="0" borderId="190" xfId="0" applyFont="1" applyBorder="1" applyAlignment="1">
      <alignment horizontal="center"/>
    </xf>
    <xf numFmtId="0" fontId="1" fillId="0" borderId="32" xfId="0" applyFont="1" applyBorder="1" applyAlignment="1">
      <alignment horizontal="center"/>
    </xf>
    <xf numFmtId="0" fontId="0" fillId="0" borderId="37" xfId="0" applyBorder="1" applyAlignment="1"/>
    <xf numFmtId="0" fontId="1" fillId="0" borderId="37" xfId="0" applyFont="1" applyBorder="1" applyAlignment="1">
      <alignment horizontal="center"/>
    </xf>
    <xf numFmtId="0" fontId="1" fillId="0" borderId="198" xfId="0" applyFont="1" applyBorder="1" applyAlignment="1">
      <alignment horizontal="center"/>
    </xf>
    <xf numFmtId="0" fontId="1" fillId="0" borderId="199" xfId="0" quotePrefix="1" applyFont="1" applyBorder="1" applyAlignment="1">
      <alignment horizontal="center"/>
    </xf>
    <xf numFmtId="0" fontId="7" fillId="0" borderId="205" xfId="0" applyFont="1" applyBorder="1" applyAlignment="1">
      <alignment horizontal="center"/>
    </xf>
    <xf numFmtId="0" fontId="7" fillId="0" borderId="29" xfId="0" applyFont="1" applyBorder="1" applyAlignment="1">
      <alignment horizontal="center"/>
    </xf>
    <xf numFmtId="0" fontId="7" fillId="0" borderId="94" xfId="0" applyFont="1" applyBorder="1" applyAlignment="1">
      <alignment horizontal="center"/>
    </xf>
    <xf numFmtId="0" fontId="0" fillId="0" borderId="29" xfId="0" applyBorder="1" applyAlignment="1"/>
    <xf numFmtId="187" fontId="7" fillId="0" borderId="217" xfId="0" applyNumberFormat="1" applyFont="1" applyBorder="1" applyAlignment="1">
      <alignment horizontal="center"/>
    </xf>
    <xf numFmtId="0" fontId="7" fillId="0" borderId="168" xfId="0" applyFont="1" applyBorder="1" applyAlignment="1">
      <alignment horizontal="center"/>
    </xf>
    <xf numFmtId="0" fontId="7" fillId="0" borderId="64" xfId="0" applyFont="1" applyBorder="1" applyAlignment="1">
      <alignment horizontal="center"/>
    </xf>
    <xf numFmtId="0" fontId="1" fillId="0" borderId="168" xfId="0" applyFont="1" applyBorder="1" applyAlignment="1">
      <alignment horizontal="center"/>
    </xf>
    <xf numFmtId="0" fontId="1" fillId="0" borderId="64" xfId="0" applyFont="1" applyBorder="1" applyAlignment="1">
      <alignment horizontal="center"/>
    </xf>
    <xf numFmtId="0" fontId="7" fillId="0" borderId="21" xfId="0" applyFont="1" applyBorder="1" applyAlignment="1">
      <alignment horizontal="center" vertical="center" wrapText="1"/>
    </xf>
    <xf numFmtId="0" fontId="15" fillId="0" borderId="94" xfId="0" applyFont="1" applyBorder="1" applyAlignment="1">
      <alignment horizontal="center" vertical="center" wrapText="1"/>
    </xf>
    <xf numFmtId="0" fontId="0" fillId="0" borderId="29" xfId="0" applyBorder="1" applyAlignment="1">
      <alignment horizontal="center" vertical="center" wrapText="1"/>
    </xf>
    <xf numFmtId="0" fontId="15" fillId="0" borderId="21" xfId="0" applyFont="1" applyBorder="1" applyAlignment="1">
      <alignment horizontal="center" vertical="center" wrapText="1"/>
    </xf>
    <xf numFmtId="0" fontId="0" fillId="0" borderId="21" xfId="0" applyBorder="1" applyAlignment="1">
      <alignment wrapText="1"/>
    </xf>
    <xf numFmtId="0" fontId="0" fillId="0" borderId="29" xfId="0" applyBorder="1" applyAlignment="1">
      <alignment wrapText="1"/>
    </xf>
    <xf numFmtId="0" fontId="7" fillId="0" borderId="94" xfId="0" applyFont="1" applyBorder="1" applyAlignment="1">
      <alignment horizontal="center" vertical="center" wrapText="1"/>
    </xf>
    <xf numFmtId="0" fontId="7" fillId="0" borderId="29" xfId="0" applyFont="1" applyBorder="1" applyAlignment="1">
      <alignment horizontal="center" vertical="center" wrapText="1"/>
    </xf>
    <xf numFmtId="0" fontId="15" fillId="0" borderId="38" xfId="0" applyFont="1" applyBorder="1" applyAlignment="1">
      <alignment horizontal="center" vertical="center" wrapText="1"/>
    </xf>
    <xf numFmtId="0" fontId="0" fillId="0" borderId="7" xfId="0" applyBorder="1" applyAlignment="1">
      <alignment wrapText="1"/>
    </xf>
    <xf numFmtId="0" fontId="15" fillId="0" borderId="74" xfId="0" applyFont="1" applyBorder="1" applyAlignment="1">
      <alignment horizontal="center" vertical="center" wrapText="1"/>
    </xf>
    <xf numFmtId="0" fontId="0" fillId="0" borderId="71" xfId="0" applyBorder="1" applyAlignment="1"/>
    <xf numFmtId="0" fontId="14" fillId="0" borderId="94"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7" fillId="0" borderId="134" xfId="0" applyFont="1" applyFill="1" applyBorder="1" applyAlignment="1">
      <alignment horizontal="center" wrapText="1"/>
    </xf>
    <xf numFmtId="0" fontId="98" fillId="0" borderId="38" xfId="0" applyFont="1" applyBorder="1" applyAlignment="1">
      <alignment wrapText="1"/>
    </xf>
    <xf numFmtId="0" fontId="7" fillId="0" borderId="26" xfId="0" applyFont="1" applyBorder="1" applyAlignment="1">
      <alignment horizontal="center" vertical="center" wrapText="1"/>
    </xf>
    <xf numFmtId="0" fontId="0" fillId="0" borderId="7" xfId="0" applyBorder="1" applyAlignment="1">
      <alignment horizontal="center" vertical="center"/>
    </xf>
    <xf numFmtId="0" fontId="98" fillId="0" borderId="7" xfId="0" applyFont="1" applyBorder="1" applyAlignment="1">
      <alignment horizontal="center" vertical="center" wrapText="1"/>
    </xf>
    <xf numFmtId="0" fontId="7" fillId="0" borderId="48" xfId="0" applyFont="1" applyBorder="1" applyAlignment="1">
      <alignment horizontal="center" vertical="center" wrapText="1"/>
    </xf>
    <xf numFmtId="0" fontId="0" fillId="0" borderId="50" xfId="0" applyBorder="1" applyAlignment="1">
      <alignment horizontal="center" vertical="center" wrapText="1"/>
    </xf>
    <xf numFmtId="0" fontId="13" fillId="0" borderId="11" xfId="0" applyFont="1" applyBorder="1" applyAlignment="1">
      <alignment horizontal="right" vertical="center"/>
    </xf>
    <xf numFmtId="0" fontId="13" fillId="0" borderId="5" xfId="0" applyFont="1" applyBorder="1" applyAlignment="1">
      <alignment horizontal="right" vertical="center"/>
    </xf>
    <xf numFmtId="1" fontId="13" fillId="0" borderId="5" xfId="0" applyNumberFormat="1" applyFont="1" applyBorder="1" applyAlignment="1" applyProtection="1">
      <alignment horizontal="right" vertical="center"/>
    </xf>
    <xf numFmtId="0" fontId="0" fillId="0" borderId="5" xfId="0" applyBorder="1" applyAlignment="1">
      <alignment horizontal="right" vertical="center"/>
    </xf>
    <xf numFmtId="0" fontId="15" fillId="0" borderId="21" xfId="0" applyFont="1" applyBorder="1" applyAlignment="1">
      <alignment horizontal="center" vertical="center"/>
    </xf>
    <xf numFmtId="0" fontId="7" fillId="0" borderId="149" xfId="0" applyFont="1" applyBorder="1" applyAlignment="1">
      <alignment horizontal="center"/>
    </xf>
    <xf numFmtId="0" fontId="98" fillId="0" borderId="149" xfId="0" applyFont="1" applyBorder="1" applyAlignment="1">
      <alignment horizontal="center"/>
    </xf>
    <xf numFmtId="0" fontId="18" fillId="3" borderId="31" xfId="0" applyFont="1" applyFill="1" applyBorder="1" applyAlignment="1" applyProtection="1">
      <alignment vertical="center"/>
      <protection locked="0"/>
    </xf>
    <xf numFmtId="0" fontId="18" fillId="3" borderId="36" xfId="0" applyFont="1" applyFill="1" applyBorder="1" applyAlignment="1" applyProtection="1">
      <alignment vertical="center"/>
      <protection locked="0"/>
    </xf>
    <xf numFmtId="0" fontId="12" fillId="0" borderId="4" xfId="0" applyFont="1" applyBorder="1" applyAlignment="1">
      <alignment horizontal="right" vertical="center"/>
    </xf>
    <xf numFmtId="0" fontId="12" fillId="0" borderId="0" xfId="0" applyFont="1" applyBorder="1" applyAlignment="1">
      <alignment horizontal="right" vertical="center"/>
    </xf>
    <xf numFmtId="1" fontId="7" fillId="0" borderId="0" xfId="0" applyNumberFormat="1" applyFont="1" applyBorder="1" applyAlignment="1">
      <alignment horizontal="right" vertical="center"/>
    </xf>
    <xf numFmtId="0" fontId="12" fillId="0" borderId="94" xfId="0" applyFont="1" applyBorder="1" applyAlignment="1">
      <alignment vertical="center"/>
    </xf>
    <xf numFmtId="0" fontId="12" fillId="0" borderId="29" xfId="0" applyFont="1" applyBorder="1" applyAlignment="1">
      <alignment vertical="center"/>
    </xf>
    <xf numFmtId="0" fontId="18" fillId="3" borderId="39" xfId="0" applyFont="1" applyFill="1" applyBorder="1" applyAlignment="1" applyProtection="1">
      <alignment vertical="center"/>
      <protection locked="0"/>
    </xf>
    <xf numFmtId="0" fontId="18" fillId="3" borderId="105" xfId="0" applyFont="1" applyFill="1" applyBorder="1" applyAlignment="1" applyProtection="1">
      <alignment vertical="center"/>
      <protection locked="0"/>
    </xf>
    <xf numFmtId="0" fontId="15" fillId="0" borderId="17" xfId="0" applyFont="1" applyBorder="1" applyAlignment="1">
      <alignment horizontal="right" vertical="center"/>
    </xf>
    <xf numFmtId="0" fontId="15" fillId="0" borderId="15" xfId="0" applyFont="1" applyBorder="1" applyAlignment="1">
      <alignment horizontal="right" vertical="center"/>
    </xf>
    <xf numFmtId="0" fontId="15" fillId="0" borderId="33" xfId="0" applyFont="1" applyBorder="1" applyAlignment="1">
      <alignment horizontal="right" vertical="center"/>
    </xf>
    <xf numFmtId="0" fontId="18" fillId="3" borderId="42" xfId="0" applyFont="1" applyFill="1" applyBorder="1" applyAlignment="1" applyProtection="1">
      <alignment vertical="center"/>
      <protection locked="0"/>
    </xf>
    <xf numFmtId="0" fontId="18" fillId="3" borderId="103" xfId="0" applyFont="1" applyFill="1" applyBorder="1" applyAlignment="1" applyProtection="1">
      <alignment vertical="center"/>
      <protection locked="0"/>
    </xf>
    <xf numFmtId="0" fontId="7" fillId="0" borderId="11" xfId="0" applyFont="1" applyBorder="1" applyAlignment="1">
      <alignment horizontal="right" vertical="center"/>
    </xf>
    <xf numFmtId="0" fontId="7" fillId="0" borderId="5" xfId="0" applyFont="1" applyBorder="1" applyAlignment="1">
      <alignment horizontal="right" vertical="center"/>
    </xf>
    <xf numFmtId="0" fontId="7" fillId="0" borderId="4" xfId="0" applyFont="1" applyBorder="1" applyAlignment="1">
      <alignment horizontal="center" textRotation="180"/>
    </xf>
    <xf numFmtId="0" fontId="112" fillId="0" borderId="4" xfId="0" applyFont="1" applyBorder="1" applyAlignment="1">
      <alignment horizontal="center" textRotation="180"/>
    </xf>
    <xf numFmtId="0" fontId="112" fillId="0" borderId="9" xfId="0" applyFont="1" applyBorder="1" applyAlignment="1">
      <alignment horizontal="center" textRotation="180"/>
    </xf>
    <xf numFmtId="0" fontId="7" fillId="0" borderId="7" xfId="0" applyFont="1" applyBorder="1" applyAlignment="1">
      <alignment horizontal="center" vertical="center" wrapText="1"/>
    </xf>
    <xf numFmtId="0" fontId="7" fillId="0" borderId="94"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 fillId="0" borderId="0" xfId="0" applyFont="1" applyFill="1" applyBorder="1" applyAlignment="1">
      <alignment horizontal="left"/>
    </xf>
    <xf numFmtId="0" fontId="1" fillId="0" borderId="22"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32" xfId="0" applyFont="1" applyBorder="1" applyAlignment="1"/>
    <xf numFmtId="0" fontId="12" fillId="0" borderId="10" xfId="0" applyFont="1" applyBorder="1" applyAlignment="1"/>
    <xf numFmtId="0" fontId="7" fillId="0" borderId="0" xfId="0" applyFont="1" applyFill="1" applyBorder="1" applyAlignment="1">
      <alignment horizontal="center"/>
    </xf>
    <xf numFmtId="0" fontId="12" fillId="0" borderId="11" xfId="0" applyFont="1" applyBorder="1" applyAlignment="1">
      <alignment horizontal="right" vertical="center"/>
    </xf>
    <xf numFmtId="0" fontId="12" fillId="0" borderId="5" xfId="0" applyFont="1" applyBorder="1" applyAlignment="1">
      <alignment horizontal="righ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pplyProtection="1">
      <alignment horizontal="right" vertical="center"/>
    </xf>
    <xf numFmtId="0" fontId="0" fillId="0" borderId="0" xfId="0" applyAlignment="1">
      <alignment horizontal="right" vertical="center"/>
    </xf>
    <xf numFmtId="0" fontId="12" fillId="0" borderId="94"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8" fillId="3" borderId="106"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xf numFmtId="0" fontId="18" fillId="3" borderId="104" xfId="0" applyFont="1" applyFill="1" applyBorder="1" applyAlignment="1" applyProtection="1">
      <alignment vertical="center"/>
      <protection locked="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Typing, Duplicating, &amp; Printing" xfId="17"/>
    <cellStyle name="Percent" xfId="15" builtinId="5"/>
    <cellStyle name="Total" xfId="16"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47625</xdr:rowOff>
    </xdr:from>
    <xdr:to>
      <xdr:col>3</xdr:col>
      <xdr:colOff>990600</xdr:colOff>
      <xdr:row>4</xdr:row>
      <xdr:rowOff>9525</xdr:rowOff>
    </xdr:to>
    <xdr:pic>
      <xdr:nvPicPr>
        <xdr:cNvPr id="14449"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514350"/>
          <a:ext cx="2847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1</xdr:row>
      <xdr:rowOff>47625</xdr:rowOff>
    </xdr:from>
    <xdr:to>
      <xdr:col>3</xdr:col>
      <xdr:colOff>990600</xdr:colOff>
      <xdr:row>4</xdr:row>
      <xdr:rowOff>9525</xdr:rowOff>
    </xdr:to>
    <xdr:pic>
      <xdr:nvPicPr>
        <xdr:cNvPr id="1845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514350"/>
          <a:ext cx="2847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5</xdr:col>
      <xdr:colOff>247650</xdr:colOff>
      <xdr:row>2</xdr:row>
      <xdr:rowOff>95250</xdr:rowOff>
    </xdr:to>
    <xdr:pic>
      <xdr:nvPicPr>
        <xdr:cNvPr id="1536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38100"/>
          <a:ext cx="26098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0</xdr:row>
      <xdr:rowOff>57150</xdr:rowOff>
    </xdr:from>
    <xdr:to>
      <xdr:col>4</xdr:col>
      <xdr:colOff>342900</xdr:colOff>
      <xdr:row>2</xdr:row>
      <xdr:rowOff>152400</xdr:rowOff>
    </xdr:to>
    <xdr:pic>
      <xdr:nvPicPr>
        <xdr:cNvPr id="1639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57150"/>
          <a:ext cx="2419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17"/>
  <sheetViews>
    <sheetView topLeftCell="A5" zoomScale="75" zoomScaleNormal="100" zoomScaleSheetLayoutView="100" workbookViewId="0">
      <selection activeCell="B88" sqref="B88"/>
    </sheetView>
  </sheetViews>
  <sheetFormatPr defaultRowHeight="15" x14ac:dyDescent="0.2"/>
  <cols>
    <col min="1" max="1" width="3.44140625" customWidth="1"/>
    <col min="2" max="2" width="74.44140625" customWidth="1"/>
  </cols>
  <sheetData>
    <row r="1" spans="1:2" ht="47.25" x14ac:dyDescent="0.2">
      <c r="A1" s="275"/>
      <c r="B1" s="11" t="s">
        <v>211</v>
      </c>
    </row>
    <row r="2" spans="1:2" x14ac:dyDescent="0.2">
      <c r="A2" s="275"/>
      <c r="B2" s="291"/>
    </row>
    <row r="3" spans="1:2" x14ac:dyDescent="0.2">
      <c r="A3" s="275"/>
      <c r="B3" s="275"/>
    </row>
    <row r="4" spans="1:2" ht="15.75" x14ac:dyDescent="0.2">
      <c r="A4" s="275"/>
      <c r="B4" s="11" t="s">
        <v>120</v>
      </c>
    </row>
    <row r="5" spans="1:2" x14ac:dyDescent="0.2">
      <c r="A5" s="275"/>
      <c r="B5" s="275"/>
    </row>
    <row r="6" spans="1:2" ht="15.75" x14ac:dyDescent="0.2">
      <c r="A6" s="275"/>
      <c r="B6" s="11" t="s">
        <v>117</v>
      </c>
    </row>
    <row r="7" spans="1:2" ht="15.75" x14ac:dyDescent="0.2">
      <c r="A7" s="275"/>
      <c r="B7" s="11"/>
    </row>
    <row r="8" spans="1:2" ht="45" x14ac:dyDescent="0.2">
      <c r="A8" s="278">
        <v>1</v>
      </c>
      <c r="B8" s="276" t="s">
        <v>183</v>
      </c>
    </row>
    <row r="9" spans="1:2" x14ac:dyDescent="0.2">
      <c r="A9" s="278"/>
      <c r="B9" s="275"/>
    </row>
    <row r="10" spans="1:2" ht="75" x14ac:dyDescent="0.2">
      <c r="A10" s="278">
        <v>2</v>
      </c>
      <c r="B10" s="279" t="s">
        <v>355</v>
      </c>
    </row>
    <row r="11" spans="1:2" x14ac:dyDescent="0.2">
      <c r="A11" s="278"/>
      <c r="B11" s="274"/>
    </row>
    <row r="12" spans="1:2" ht="45" x14ac:dyDescent="0.2">
      <c r="A12" s="278">
        <v>3</v>
      </c>
      <c r="B12" s="275" t="s">
        <v>184</v>
      </c>
    </row>
    <row r="13" spans="1:2" x14ac:dyDescent="0.2">
      <c r="A13" s="278"/>
      <c r="B13" s="275"/>
    </row>
    <row r="14" spans="1:2" ht="30" x14ac:dyDescent="0.2">
      <c r="A14" s="278">
        <v>4</v>
      </c>
      <c r="B14" s="275" t="s">
        <v>185</v>
      </c>
    </row>
    <row r="15" spans="1:2" x14ac:dyDescent="0.2">
      <c r="A15" s="278"/>
      <c r="B15" s="275"/>
    </row>
    <row r="16" spans="1:2" ht="30" x14ac:dyDescent="0.2">
      <c r="A16" s="278">
        <v>5</v>
      </c>
      <c r="B16" s="274" t="s">
        <v>186</v>
      </c>
    </row>
    <row r="17" spans="1:2" x14ac:dyDescent="0.2">
      <c r="A17" s="278"/>
      <c r="B17" s="274"/>
    </row>
    <row r="18" spans="1:2" ht="30" x14ac:dyDescent="0.2">
      <c r="A18" s="278">
        <v>6</v>
      </c>
      <c r="B18" s="275" t="s">
        <v>187</v>
      </c>
    </row>
    <row r="19" spans="1:2" x14ac:dyDescent="0.2">
      <c r="A19" s="278"/>
      <c r="B19" s="275"/>
    </row>
    <row r="20" spans="1:2" ht="75" x14ac:dyDescent="0.2">
      <c r="A20" s="278">
        <v>7</v>
      </c>
      <c r="B20" s="276" t="s">
        <v>188</v>
      </c>
    </row>
    <row r="21" spans="1:2" x14ac:dyDescent="0.2">
      <c r="A21" s="278"/>
      <c r="B21" s="275"/>
    </row>
    <row r="22" spans="1:2" ht="30" x14ac:dyDescent="0.2">
      <c r="A22" s="278">
        <v>8</v>
      </c>
      <c r="B22" s="275" t="s">
        <v>118</v>
      </c>
    </row>
    <row r="23" spans="1:2" x14ac:dyDescent="0.2">
      <c r="A23" s="278"/>
      <c r="B23" s="275"/>
    </row>
    <row r="24" spans="1:2" ht="47.25" x14ac:dyDescent="0.2">
      <c r="A24" s="278">
        <v>9</v>
      </c>
      <c r="B24" s="11" t="s">
        <v>212</v>
      </c>
    </row>
    <row r="25" spans="1:2" ht="15.75" x14ac:dyDescent="0.2">
      <c r="A25" s="278"/>
      <c r="B25" s="11"/>
    </row>
    <row r="26" spans="1:2" ht="63" x14ac:dyDescent="0.2">
      <c r="A26" s="278">
        <v>10</v>
      </c>
      <c r="B26" s="280" t="s">
        <v>182</v>
      </c>
    </row>
    <row r="27" spans="1:2" ht="15.75" x14ac:dyDescent="0.2">
      <c r="A27" s="278"/>
      <c r="B27" s="11"/>
    </row>
    <row r="28" spans="1:2" ht="30" x14ac:dyDescent="0.2">
      <c r="A28" s="278">
        <v>11</v>
      </c>
      <c r="B28" s="275" t="s">
        <v>115</v>
      </c>
    </row>
    <row r="29" spans="1:2" x14ac:dyDescent="0.2">
      <c r="A29" s="278"/>
      <c r="B29" s="275"/>
    </row>
    <row r="30" spans="1:2" ht="30" x14ac:dyDescent="0.2">
      <c r="A30" s="278">
        <v>12</v>
      </c>
      <c r="B30" s="276" t="s">
        <v>189</v>
      </c>
    </row>
    <row r="31" spans="1:2" x14ac:dyDescent="0.2">
      <c r="A31" s="278"/>
      <c r="B31" s="276"/>
    </row>
    <row r="32" spans="1:2" x14ac:dyDescent="0.2">
      <c r="A32" s="278">
        <v>13</v>
      </c>
      <c r="B32" s="276" t="s">
        <v>190</v>
      </c>
    </row>
    <row r="33" spans="1:2" x14ac:dyDescent="0.2">
      <c r="A33" s="278"/>
      <c r="B33" s="275"/>
    </row>
    <row r="34" spans="1:2" ht="31.5" x14ac:dyDescent="0.2">
      <c r="A34" s="278">
        <v>14</v>
      </c>
      <c r="B34" s="11" t="s">
        <v>191</v>
      </c>
    </row>
    <row r="35" spans="1:2" x14ac:dyDescent="0.2">
      <c r="A35" s="278"/>
      <c r="B35" s="275"/>
    </row>
    <row r="36" spans="1:2" x14ac:dyDescent="0.2">
      <c r="A36" s="278"/>
      <c r="B36" s="275"/>
    </row>
    <row r="37" spans="1:2" ht="15.75" x14ac:dyDescent="0.2">
      <c r="A37" s="278"/>
      <c r="B37" s="11" t="s">
        <v>112</v>
      </c>
    </row>
    <row r="38" spans="1:2" x14ac:dyDescent="0.2">
      <c r="A38" s="278"/>
      <c r="B38" s="275"/>
    </row>
    <row r="39" spans="1:2" x14ac:dyDescent="0.2">
      <c r="A39" s="278">
        <v>1</v>
      </c>
      <c r="B39" s="275" t="s">
        <v>113</v>
      </c>
    </row>
    <row r="40" spans="1:2" x14ac:dyDescent="0.2">
      <c r="A40" s="278"/>
      <c r="B40" s="275"/>
    </row>
    <row r="41" spans="1:2" ht="31.5" x14ac:dyDescent="0.2">
      <c r="A41" s="278">
        <v>2</v>
      </c>
      <c r="B41" s="277" t="s">
        <v>192</v>
      </c>
    </row>
    <row r="42" spans="1:2" x14ac:dyDescent="0.2">
      <c r="A42" s="278"/>
      <c r="B42" s="275"/>
    </row>
    <row r="43" spans="1:2" x14ac:dyDescent="0.2">
      <c r="A43" s="278">
        <v>3</v>
      </c>
      <c r="B43" s="275" t="s">
        <v>193</v>
      </c>
    </row>
    <row r="44" spans="1:2" x14ac:dyDescent="0.2">
      <c r="A44" s="278"/>
      <c r="B44" s="275"/>
    </row>
    <row r="45" spans="1:2" ht="30" x14ac:dyDescent="0.2">
      <c r="A45" s="278">
        <v>4</v>
      </c>
      <c r="B45" s="274" t="s">
        <v>109</v>
      </c>
    </row>
    <row r="46" spans="1:2" x14ac:dyDescent="0.2">
      <c r="A46" s="278"/>
      <c r="B46" s="275"/>
    </row>
    <row r="47" spans="1:2" ht="31.5" x14ac:dyDescent="0.2">
      <c r="A47" s="278">
        <v>5</v>
      </c>
      <c r="B47" s="277" t="s">
        <v>114</v>
      </c>
    </row>
    <row r="48" spans="1:2" x14ac:dyDescent="0.2">
      <c r="A48" s="278"/>
      <c r="B48" s="275"/>
    </row>
    <row r="49" spans="1:2" x14ac:dyDescent="0.2">
      <c r="A49" s="781">
        <f>A47+1</f>
        <v>6</v>
      </c>
      <c r="B49" s="782" t="s">
        <v>350</v>
      </c>
    </row>
    <row r="50" spans="1:2" x14ac:dyDescent="0.2">
      <c r="A50" s="781"/>
      <c r="B50" s="782"/>
    </row>
    <row r="51" spans="1:2" ht="57" x14ac:dyDescent="0.2">
      <c r="A51" s="781">
        <f>A49+1</f>
        <v>7</v>
      </c>
      <c r="B51" s="783" t="s">
        <v>110</v>
      </c>
    </row>
    <row r="52" spans="1:2" x14ac:dyDescent="0.2">
      <c r="A52" s="781"/>
      <c r="B52" s="782"/>
    </row>
    <row r="53" spans="1:2" ht="57" x14ac:dyDescent="0.2">
      <c r="A53" s="781">
        <f>A51+1</f>
        <v>8</v>
      </c>
      <c r="B53" s="782" t="s">
        <v>314</v>
      </c>
    </row>
    <row r="54" spans="1:2" x14ac:dyDescent="0.2">
      <c r="A54" s="781"/>
      <c r="B54" s="782"/>
    </row>
    <row r="55" spans="1:2" ht="71.25" x14ac:dyDescent="0.2">
      <c r="A55" s="781">
        <f>A53+1</f>
        <v>9</v>
      </c>
      <c r="B55" s="783" t="s">
        <v>111</v>
      </c>
    </row>
    <row r="56" spans="1:2" x14ac:dyDescent="0.2">
      <c r="A56" s="781"/>
      <c r="B56" s="783"/>
    </row>
    <row r="57" spans="1:2" ht="42.75" x14ac:dyDescent="0.2">
      <c r="A57" s="781">
        <f>A55+1</f>
        <v>10</v>
      </c>
      <c r="B57" s="783" t="s">
        <v>194</v>
      </c>
    </row>
    <row r="58" spans="1:2" x14ac:dyDescent="0.2">
      <c r="A58" s="781"/>
      <c r="B58" s="782"/>
    </row>
    <row r="59" spans="1:2" ht="42.75" x14ac:dyDescent="0.2">
      <c r="A59" s="781">
        <f>A57+1</f>
        <v>11</v>
      </c>
      <c r="B59" s="782" t="s">
        <v>195</v>
      </c>
    </row>
    <row r="60" spans="1:2" x14ac:dyDescent="0.2">
      <c r="A60" s="781"/>
      <c r="B60" s="783"/>
    </row>
    <row r="61" spans="1:2" ht="28.5" x14ac:dyDescent="0.2">
      <c r="A61" s="781">
        <f>A59+1</f>
        <v>12</v>
      </c>
      <c r="B61" s="783" t="s">
        <v>196</v>
      </c>
    </row>
    <row r="62" spans="1:2" x14ac:dyDescent="0.2">
      <c r="A62" s="781"/>
      <c r="B62" s="783"/>
    </row>
    <row r="63" spans="1:2" ht="42.75" x14ac:dyDescent="0.2">
      <c r="A63" s="781">
        <f>A61+1</f>
        <v>13</v>
      </c>
      <c r="B63" s="783" t="s">
        <v>197</v>
      </c>
    </row>
    <row r="64" spans="1:2" x14ac:dyDescent="0.2">
      <c r="A64" s="781"/>
      <c r="B64" s="782"/>
    </row>
    <row r="65" spans="1:2" ht="15.75" x14ac:dyDescent="0.2">
      <c r="A65" s="840" t="s">
        <v>34</v>
      </c>
      <c r="B65" s="277" t="s">
        <v>356</v>
      </c>
    </row>
    <row r="66" spans="1:2" x14ac:dyDescent="0.2">
      <c r="A66" s="841"/>
      <c r="B66" s="275"/>
    </row>
    <row r="67" spans="1:2" ht="45" x14ac:dyDescent="0.2">
      <c r="A67" s="841"/>
      <c r="B67" s="842" t="s">
        <v>357</v>
      </c>
    </row>
    <row r="68" spans="1:2" x14ac:dyDescent="0.2">
      <c r="A68" s="841"/>
      <c r="B68" s="275"/>
    </row>
    <row r="69" spans="1:2" ht="30" x14ac:dyDescent="0.2">
      <c r="A69" s="841" t="s">
        <v>358</v>
      </c>
      <c r="B69" s="275" t="s">
        <v>359</v>
      </c>
    </row>
    <row r="70" spans="1:2" x14ac:dyDescent="0.2">
      <c r="A70" s="841"/>
      <c r="B70" s="275"/>
    </row>
    <row r="71" spans="1:2" x14ac:dyDescent="0.2">
      <c r="A71" s="841" t="s">
        <v>360</v>
      </c>
      <c r="B71" s="275" t="s">
        <v>361</v>
      </c>
    </row>
    <row r="72" spans="1:2" x14ac:dyDescent="0.2">
      <c r="A72" s="841"/>
      <c r="B72" s="275"/>
    </row>
    <row r="73" spans="1:2" ht="30" x14ac:dyDescent="0.2">
      <c r="A73" s="841" t="s">
        <v>362</v>
      </c>
      <c r="B73" s="275" t="s">
        <v>363</v>
      </c>
    </row>
    <row r="74" spans="1:2" x14ac:dyDescent="0.2">
      <c r="A74" s="841"/>
      <c r="B74" s="275"/>
    </row>
    <row r="75" spans="1:2" x14ac:dyDescent="0.2">
      <c r="A75" s="841" t="s">
        <v>364</v>
      </c>
      <c r="B75" s="843" t="s">
        <v>365</v>
      </c>
    </row>
    <row r="76" spans="1:2" x14ac:dyDescent="0.2">
      <c r="A76" s="841"/>
      <c r="B76" s="275"/>
    </row>
    <row r="77" spans="1:2" ht="30" x14ac:dyDescent="0.2">
      <c r="A77" s="841" t="s">
        <v>366</v>
      </c>
      <c r="B77" s="275" t="s">
        <v>367</v>
      </c>
    </row>
    <row r="78" spans="1:2" x14ac:dyDescent="0.2">
      <c r="A78" s="841"/>
      <c r="B78" s="275"/>
    </row>
    <row r="79" spans="1:2" ht="30" x14ac:dyDescent="0.2">
      <c r="A79" s="841" t="s">
        <v>368</v>
      </c>
      <c r="B79" s="843" t="s">
        <v>369</v>
      </c>
    </row>
    <row r="80" spans="1:2" x14ac:dyDescent="0.2">
      <c r="A80" s="781"/>
      <c r="B80" s="782"/>
    </row>
    <row r="81" spans="1:2" x14ac:dyDescent="0.2">
      <c r="A81" s="781"/>
      <c r="B81" s="782" t="s">
        <v>18</v>
      </c>
    </row>
    <row r="82" spans="1:2" ht="42.75" x14ac:dyDescent="0.2">
      <c r="A82" s="781"/>
      <c r="B82" s="784" t="s">
        <v>351</v>
      </c>
    </row>
    <row r="83" spans="1:2" ht="15.75" x14ac:dyDescent="0.25">
      <c r="B83" s="17"/>
    </row>
    <row r="84" spans="1:2" x14ac:dyDescent="0.2">
      <c r="B84" s="18"/>
    </row>
    <row r="116" spans="1:1" x14ac:dyDescent="0.2">
      <c r="A116" s="292" t="s">
        <v>217</v>
      </c>
    </row>
    <row r="117" spans="1:1" x14ac:dyDescent="0.2">
      <c r="A117" s="292"/>
    </row>
  </sheetData>
  <phoneticPr fontId="33"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3"/>
  </sheetPr>
  <dimension ref="A1:O92"/>
  <sheetViews>
    <sheetView zoomScale="66" zoomScaleNormal="66" zoomScaleSheetLayoutView="75" workbookViewId="0">
      <selection activeCell="A3" sqref="A3:C3"/>
    </sheetView>
  </sheetViews>
  <sheetFormatPr defaultRowHeight="15" x14ac:dyDescent="0.2"/>
  <cols>
    <col min="1" max="1" width="4.77734375" customWidth="1"/>
    <col min="2" max="2" width="12.5546875" customWidth="1"/>
    <col min="3" max="3" width="14.21875" customWidth="1"/>
    <col min="4" max="4" width="10.88671875" customWidth="1"/>
    <col min="5" max="5" width="14.44140625" customWidth="1"/>
    <col min="6" max="6" width="14.109375" customWidth="1"/>
    <col min="7" max="7" width="13" customWidth="1"/>
    <col min="8" max="8" width="8.6640625" customWidth="1"/>
    <col min="9" max="9" width="8.21875" customWidth="1"/>
    <col min="10" max="10" width="9.109375" customWidth="1"/>
    <col min="11" max="11" width="14.109375" customWidth="1"/>
    <col min="12" max="12" width="7.77734375" customWidth="1"/>
    <col min="13" max="13" width="6.77734375" customWidth="1"/>
    <col min="14" max="14" width="8.33203125" customWidth="1"/>
    <col min="15" max="15" width="12" customWidth="1"/>
  </cols>
  <sheetData>
    <row r="1" spans="1:15" ht="18.75" thickTop="1" x14ac:dyDescent="0.2">
      <c r="A1" s="847" t="s">
        <v>371</v>
      </c>
      <c r="B1" s="848"/>
      <c r="C1" s="121"/>
      <c r="D1" s="121"/>
      <c r="E1" s="121"/>
      <c r="F1" s="197"/>
      <c r="G1" s="849" t="s">
        <v>372</v>
      </c>
      <c r="H1" s="121"/>
      <c r="I1" s="121"/>
      <c r="J1" s="121"/>
      <c r="K1" s="121"/>
      <c r="L1" s="850"/>
      <c r="M1" s="850"/>
      <c r="N1" s="850"/>
      <c r="O1" s="851"/>
    </row>
    <row r="2" spans="1:15" ht="15.75" x14ac:dyDescent="0.2">
      <c r="A2" s="852" t="s">
        <v>152</v>
      </c>
      <c r="B2" s="853"/>
      <c r="C2" s="44"/>
      <c r="D2" s="44"/>
      <c r="E2" s="44"/>
      <c r="G2" s="854"/>
      <c r="H2" s="44"/>
      <c r="I2" s="44"/>
      <c r="J2" s="44"/>
      <c r="K2" s="854" t="s">
        <v>153</v>
      </c>
      <c r="L2" s="256"/>
      <c r="M2" s="256"/>
      <c r="N2" s="256"/>
      <c r="O2" s="766"/>
    </row>
    <row r="3" spans="1:15" ht="16.5" thickBot="1" x14ac:dyDescent="0.25">
      <c r="A3" s="1994" t="s">
        <v>373</v>
      </c>
      <c r="B3" s="1995"/>
      <c r="C3" s="1995"/>
      <c r="D3" s="855">
        <f>'Input Data'!D29</f>
        <v>0</v>
      </c>
      <c r="E3" s="856"/>
      <c r="F3" s="857"/>
      <c r="G3" s="857"/>
      <c r="H3" s="1996" t="s">
        <v>374</v>
      </c>
      <c r="I3" s="1997"/>
      <c r="J3" s="858">
        <f>'Input Data'!D7</f>
        <v>0</v>
      </c>
      <c r="K3" s="144"/>
      <c r="L3" s="331"/>
      <c r="M3" s="331"/>
      <c r="N3" s="331"/>
      <c r="O3" s="859"/>
    </row>
    <row r="4" spans="1:15" ht="16.5" thickTop="1" x14ac:dyDescent="0.2">
      <c r="A4" s="860" t="s">
        <v>375</v>
      </c>
      <c r="B4" s="861"/>
      <c r="C4" s="123"/>
      <c r="D4" s="123"/>
      <c r="E4" s="123"/>
      <c r="F4" s="123"/>
      <c r="G4" s="123"/>
      <c r="H4" s="123"/>
      <c r="I4" s="123"/>
      <c r="J4" s="862"/>
      <c r="K4" s="863"/>
      <c r="L4" s="256"/>
      <c r="M4" s="256"/>
      <c r="N4" s="256"/>
      <c r="O4" s="766"/>
    </row>
    <row r="5" spans="1:15" ht="15.75" x14ac:dyDescent="0.2">
      <c r="A5" s="177" t="s">
        <v>376</v>
      </c>
      <c r="B5" s="864"/>
      <c r="C5" s="44"/>
      <c r="D5" s="44"/>
      <c r="E5" s="44"/>
      <c r="F5" s="44"/>
      <c r="G5" s="44"/>
      <c r="H5" s="44"/>
      <c r="I5" s="44"/>
      <c r="J5" s="865"/>
      <c r="K5" s="866"/>
      <c r="L5" s="867"/>
      <c r="M5" s="867"/>
      <c r="N5" s="867"/>
      <c r="O5" s="868"/>
    </row>
    <row r="6" spans="1:15" ht="45" x14ac:dyDescent="0.2">
      <c r="A6" s="700" t="s">
        <v>377</v>
      </c>
      <c r="B6" s="708" t="s">
        <v>3</v>
      </c>
      <c r="C6" s="698" t="s">
        <v>36</v>
      </c>
      <c r="D6" s="1973" t="s">
        <v>20</v>
      </c>
      <c r="E6" s="1974"/>
      <c r="F6" s="698" t="s">
        <v>41</v>
      </c>
      <c r="G6" s="698" t="s">
        <v>42</v>
      </c>
      <c r="H6" s="698" t="s">
        <v>48</v>
      </c>
      <c r="I6" s="1998" t="s">
        <v>38</v>
      </c>
      <c r="J6" s="1865"/>
      <c r="K6" s="1865"/>
      <c r="L6" s="698" t="s">
        <v>43</v>
      </c>
      <c r="M6" s="698" t="s">
        <v>378</v>
      </c>
      <c r="N6" s="698" t="s">
        <v>325</v>
      </c>
      <c r="O6" s="701" t="s">
        <v>39</v>
      </c>
    </row>
    <row r="7" spans="1:15" x14ac:dyDescent="0.2">
      <c r="A7" s="871">
        <v>1</v>
      </c>
      <c r="B7" s="872"/>
      <c r="C7" s="126"/>
      <c r="D7" s="135"/>
      <c r="E7" s="146"/>
      <c r="F7" s="126"/>
      <c r="G7" s="126"/>
      <c r="H7" s="126"/>
      <c r="I7" s="135"/>
      <c r="J7" s="148"/>
      <c r="K7" s="146"/>
      <c r="L7" s="126"/>
      <c r="M7" s="1553">
        <f>IF('Input Data'!$H$48&lt;'Input Data'!$H$39,L7,L7-2)</f>
        <v>0</v>
      </c>
      <c r="N7" s="702"/>
      <c r="O7" s="873">
        <f t="shared" ref="O7:O16" si="0">M7*N7</f>
        <v>0</v>
      </c>
    </row>
    <row r="8" spans="1:15" x14ac:dyDescent="0.2">
      <c r="A8" s="874"/>
      <c r="B8" s="875"/>
      <c r="C8" s="127"/>
      <c r="D8" s="820"/>
      <c r="E8" s="821"/>
      <c r="F8" s="127"/>
      <c r="G8" s="127"/>
      <c r="H8" s="127"/>
      <c r="I8" s="820"/>
      <c r="J8" s="825"/>
      <c r="K8" s="821"/>
      <c r="L8" s="127"/>
      <c r="M8" s="1553">
        <f>IF('Input Data'!$H$48&lt;'Input Data'!$H$39,L8,L8-2)</f>
        <v>0</v>
      </c>
      <c r="N8" s="687"/>
      <c r="O8" s="876">
        <f t="shared" si="0"/>
        <v>0</v>
      </c>
    </row>
    <row r="9" spans="1:15" x14ac:dyDescent="0.2">
      <c r="A9" s="874"/>
      <c r="B9" s="875"/>
      <c r="C9" s="127"/>
      <c r="D9" s="820"/>
      <c r="E9" s="821"/>
      <c r="F9" s="127"/>
      <c r="G9" s="127"/>
      <c r="H9" s="127"/>
      <c r="I9" s="820"/>
      <c r="J9" s="825"/>
      <c r="K9" s="821"/>
      <c r="L9" s="127"/>
      <c r="M9" s="1553">
        <f>IF('Input Data'!$H$48&lt;'Input Data'!$H$39,L9,L9-2)</f>
        <v>0</v>
      </c>
      <c r="N9" s="687"/>
      <c r="O9" s="876">
        <f t="shared" si="0"/>
        <v>0</v>
      </c>
    </row>
    <row r="10" spans="1:15" x14ac:dyDescent="0.2">
      <c r="A10" s="874"/>
      <c r="B10" s="875"/>
      <c r="C10" s="127"/>
      <c r="D10" s="820"/>
      <c r="E10" s="821"/>
      <c r="F10" s="127"/>
      <c r="G10" s="127"/>
      <c r="H10" s="127"/>
      <c r="I10" s="820"/>
      <c r="J10" s="825"/>
      <c r="K10" s="821"/>
      <c r="L10" s="127"/>
      <c r="M10" s="1553">
        <f>IF('Input Data'!$H$48&lt;'Input Data'!$H$39,L10,L10-2)</f>
        <v>0</v>
      </c>
      <c r="N10" s="687"/>
      <c r="O10" s="876">
        <f t="shared" si="0"/>
        <v>0</v>
      </c>
    </row>
    <row r="11" spans="1:15" x14ac:dyDescent="0.2">
      <c r="A11" s="874"/>
      <c r="B11" s="875"/>
      <c r="C11" s="127"/>
      <c r="D11" s="820"/>
      <c r="E11" s="821"/>
      <c r="F11" s="127"/>
      <c r="G11" s="127"/>
      <c r="H11" s="127"/>
      <c r="I11" s="820"/>
      <c r="J11" s="825"/>
      <c r="K11" s="821"/>
      <c r="L11" s="127"/>
      <c r="M11" s="1553">
        <f>IF('Input Data'!$H$48&lt;'Input Data'!$H$39,L11,L11-2)</f>
        <v>0</v>
      </c>
      <c r="N11" s="687"/>
      <c r="O11" s="876">
        <f t="shared" si="0"/>
        <v>0</v>
      </c>
    </row>
    <row r="12" spans="1:15" x14ac:dyDescent="0.2">
      <c r="A12" s="874"/>
      <c r="B12" s="875"/>
      <c r="C12" s="127"/>
      <c r="D12" s="820"/>
      <c r="E12" s="821"/>
      <c r="F12" s="127"/>
      <c r="G12" s="127"/>
      <c r="H12" s="127"/>
      <c r="I12" s="820"/>
      <c r="J12" s="825"/>
      <c r="K12" s="821"/>
      <c r="L12" s="127"/>
      <c r="M12" s="1553">
        <f>IF('Input Data'!$H$48&lt;'Input Data'!$H$39,L12,L12-2)</f>
        <v>0</v>
      </c>
      <c r="N12" s="687"/>
      <c r="O12" s="876">
        <f t="shared" si="0"/>
        <v>0</v>
      </c>
    </row>
    <row r="13" spans="1:15" x14ac:dyDescent="0.2">
      <c r="A13" s="874"/>
      <c r="B13" s="875"/>
      <c r="C13" s="127"/>
      <c r="D13" s="820"/>
      <c r="E13" s="821"/>
      <c r="F13" s="127"/>
      <c r="G13" s="127"/>
      <c r="H13" s="127"/>
      <c r="I13" s="820"/>
      <c r="J13" s="825"/>
      <c r="K13" s="821"/>
      <c r="L13" s="127"/>
      <c r="M13" s="1553">
        <f>IF('Input Data'!$H$48&lt;'Input Data'!$H$39,L13,L13-2)</f>
        <v>0</v>
      </c>
      <c r="N13" s="687"/>
      <c r="O13" s="876">
        <f t="shared" si="0"/>
        <v>0</v>
      </c>
    </row>
    <row r="14" spans="1:15" x14ac:dyDescent="0.2">
      <c r="A14" s="874"/>
      <c r="B14" s="875"/>
      <c r="C14" s="127"/>
      <c r="D14" s="820"/>
      <c r="E14" s="821"/>
      <c r="F14" s="127"/>
      <c r="G14" s="127"/>
      <c r="H14" s="127"/>
      <c r="I14" s="820"/>
      <c r="J14" s="825"/>
      <c r="K14" s="821"/>
      <c r="L14" s="127"/>
      <c r="M14" s="1553">
        <f>IF('Input Data'!$H$48&lt;'Input Data'!$H$39,L14,L14-2)</f>
        <v>0</v>
      </c>
      <c r="N14" s="687"/>
      <c r="O14" s="876">
        <f t="shared" si="0"/>
        <v>0</v>
      </c>
    </row>
    <row r="15" spans="1:15" x14ac:dyDescent="0.2">
      <c r="A15" s="874"/>
      <c r="B15" s="875"/>
      <c r="C15" s="127"/>
      <c r="D15" s="820"/>
      <c r="E15" s="821"/>
      <c r="F15" s="127"/>
      <c r="G15" s="127"/>
      <c r="H15" s="127"/>
      <c r="I15" s="820"/>
      <c r="J15" s="825"/>
      <c r="K15" s="821"/>
      <c r="L15" s="127"/>
      <c r="M15" s="1553">
        <f>IF('Input Data'!$H$48&lt;'Input Data'!$H$39,L15,L15-2)</f>
        <v>0</v>
      </c>
      <c r="N15" s="687"/>
      <c r="O15" s="876">
        <f t="shared" si="0"/>
        <v>0</v>
      </c>
    </row>
    <row r="16" spans="1:15" ht="15.75" thickBot="1" x14ac:dyDescent="0.25">
      <c r="A16" s="877"/>
      <c r="B16" s="878"/>
      <c r="C16" s="128"/>
      <c r="D16" s="137"/>
      <c r="E16" s="147"/>
      <c r="F16" s="128"/>
      <c r="G16" s="128"/>
      <c r="H16" s="128"/>
      <c r="I16" s="137"/>
      <c r="J16" s="149"/>
      <c r="K16" s="147"/>
      <c r="L16" s="128"/>
      <c r="M16" s="1553">
        <f>IF('Input Data'!$H$48&lt;'Input Data'!$H$39,L16,L16-2)</f>
        <v>0</v>
      </c>
      <c r="N16" s="704"/>
      <c r="O16" s="879">
        <f t="shared" si="0"/>
        <v>0</v>
      </c>
    </row>
    <row r="17" spans="1:15" ht="15.75" thickBot="1" x14ac:dyDescent="0.25">
      <c r="A17" s="707"/>
      <c r="B17" s="363"/>
      <c r="C17" s="363"/>
      <c r="D17" s="363"/>
      <c r="E17" s="363"/>
      <c r="F17" s="363"/>
      <c r="G17" s="363"/>
      <c r="H17" s="880"/>
      <c r="I17" s="880"/>
      <c r="J17" s="880"/>
      <c r="K17" s="880"/>
      <c r="L17" s="363"/>
      <c r="M17" s="363"/>
      <c r="N17" s="881" t="s">
        <v>379</v>
      </c>
      <c r="O17" s="882">
        <f>SUM(O7:O16)</f>
        <v>0</v>
      </c>
    </row>
    <row r="18" spans="1:15" ht="16.5" thickTop="1" thickBot="1" x14ac:dyDescent="0.25">
      <c r="A18" s="140"/>
      <c r="B18" s="141"/>
      <c r="C18" s="141"/>
      <c r="D18" s="141"/>
      <c r="E18" s="141"/>
      <c r="F18" s="141"/>
      <c r="G18" s="141"/>
      <c r="L18" s="141"/>
      <c r="M18" s="141"/>
      <c r="N18" s="883" t="s">
        <v>380</v>
      </c>
      <c r="O18" s="884"/>
    </row>
    <row r="19" spans="1:15" ht="15.75" thickBot="1" x14ac:dyDescent="0.25">
      <c r="A19" s="885" t="s">
        <v>381</v>
      </c>
      <c r="B19" s="144"/>
      <c r="C19" s="144"/>
      <c r="D19" s="144"/>
      <c r="E19" s="144"/>
      <c r="F19" s="144"/>
      <c r="G19" s="144"/>
      <c r="H19" s="144"/>
      <c r="I19" s="144"/>
      <c r="J19" s="886"/>
      <c r="K19" s="887"/>
    </row>
    <row r="20" spans="1:15" ht="15.75" thickTop="1" x14ac:dyDescent="0.2">
      <c r="A20" s="888"/>
      <c r="B20" s="1999" t="s">
        <v>382</v>
      </c>
      <c r="C20" s="2000"/>
      <c r="D20" s="2000"/>
      <c r="E20" s="2000"/>
      <c r="F20" s="2000"/>
      <c r="G20" s="1999" t="s">
        <v>383</v>
      </c>
      <c r="H20" s="1999"/>
      <c r="I20" s="1999"/>
      <c r="J20" s="1999"/>
      <c r="K20" s="1999"/>
      <c r="L20" s="1987" t="s">
        <v>384</v>
      </c>
      <c r="M20" s="889"/>
      <c r="N20" s="889"/>
      <c r="O20" s="890"/>
    </row>
    <row r="21" spans="1:15" x14ac:dyDescent="0.2">
      <c r="A21" s="1992" t="s">
        <v>385</v>
      </c>
      <c r="B21" s="891"/>
      <c r="C21" s="891"/>
      <c r="D21" s="1989" t="s">
        <v>386</v>
      </c>
      <c r="E21" s="1989" t="s">
        <v>387</v>
      </c>
      <c r="F21" s="1989" t="s">
        <v>388</v>
      </c>
      <c r="G21" s="1989" t="s">
        <v>389</v>
      </c>
      <c r="H21" s="1989" t="s">
        <v>390</v>
      </c>
      <c r="I21" s="1989" t="s">
        <v>386</v>
      </c>
      <c r="J21" s="1989" t="s">
        <v>387</v>
      </c>
      <c r="K21" s="1989" t="s">
        <v>388</v>
      </c>
      <c r="L21" s="1988"/>
      <c r="M21" s="1980" t="s">
        <v>378</v>
      </c>
      <c r="N21" s="1980" t="s">
        <v>325</v>
      </c>
      <c r="O21" s="1982" t="s">
        <v>39</v>
      </c>
    </row>
    <row r="22" spans="1:15" ht="24.75" customHeight="1" x14ac:dyDescent="0.2">
      <c r="A22" s="1993"/>
      <c r="B22" s="892" t="s">
        <v>389</v>
      </c>
      <c r="C22" s="892" t="s">
        <v>390</v>
      </c>
      <c r="D22" s="1991"/>
      <c r="E22" s="1991"/>
      <c r="F22" s="1991"/>
      <c r="G22" s="1990"/>
      <c r="H22" s="1990"/>
      <c r="I22" s="1991"/>
      <c r="J22" s="1991"/>
      <c r="K22" s="1991"/>
      <c r="L22" s="1981"/>
      <c r="M22" s="1981"/>
      <c r="N22" s="1981"/>
      <c r="O22" s="1983"/>
    </row>
    <row r="23" spans="1:15" ht="19.5" customHeight="1" x14ac:dyDescent="0.2">
      <c r="A23" s="893">
        <v>1</v>
      </c>
      <c r="B23" s="894">
        <v>41188.25</v>
      </c>
      <c r="C23" s="895" t="s">
        <v>391</v>
      </c>
      <c r="D23" s="896" t="s">
        <v>392</v>
      </c>
      <c r="E23" s="896" t="s">
        <v>393</v>
      </c>
      <c r="F23" s="897">
        <v>41188.489583333336</v>
      </c>
      <c r="G23" s="894">
        <v>41189.666666666664</v>
      </c>
      <c r="H23" s="895" t="s">
        <v>393</v>
      </c>
      <c r="I23" s="896" t="s">
        <v>394</v>
      </c>
      <c r="J23" s="898" t="s">
        <v>391</v>
      </c>
      <c r="K23" s="897">
        <v>41189.885416666664</v>
      </c>
      <c r="L23" s="1529">
        <f>((F23-B23)*24)+((K23-G23)*24)</f>
        <v>11.000000000058208</v>
      </c>
      <c r="M23" s="1554">
        <f>IF('Input Data'!$H$48&lt;'Input Data'!$H$39,L23,L23-2)</f>
        <v>11.000000000058208</v>
      </c>
      <c r="N23" s="1557"/>
      <c r="O23" s="899">
        <f t="shared" ref="O23:O32" si="1">M23*N23</f>
        <v>0</v>
      </c>
    </row>
    <row r="24" spans="1:15" x14ac:dyDescent="0.2">
      <c r="A24" s="900"/>
      <c r="B24" s="901"/>
      <c r="C24" s="902"/>
      <c r="D24" s="903"/>
      <c r="E24" s="904"/>
      <c r="F24" s="905"/>
      <c r="G24" s="901"/>
      <c r="H24" s="906"/>
      <c r="I24" s="904"/>
      <c r="J24" s="906"/>
      <c r="K24" s="905"/>
      <c r="L24" s="1530">
        <f t="shared" ref="L24:L32" si="2">((F24-B24)*24)+((K24-G24)*24)</f>
        <v>0</v>
      </c>
      <c r="M24" s="1555">
        <f>IF('Input Data'!$H$48&lt;'Input Data'!$H$39,L24,L24-2)</f>
        <v>0</v>
      </c>
      <c r="N24" s="1558"/>
      <c r="O24" s="907">
        <f t="shared" si="1"/>
        <v>0</v>
      </c>
    </row>
    <row r="25" spans="1:15" x14ac:dyDescent="0.2">
      <c r="A25" s="900"/>
      <c r="B25" s="901"/>
      <c r="C25" s="904"/>
      <c r="D25" s="902"/>
      <c r="E25" s="903"/>
      <c r="F25" s="905"/>
      <c r="G25" s="901"/>
      <c r="H25" s="904"/>
      <c r="I25" s="904"/>
      <c r="J25" s="903"/>
      <c r="K25" s="905"/>
      <c r="L25" s="1530">
        <f t="shared" si="2"/>
        <v>0</v>
      </c>
      <c r="M25" s="1555">
        <f>IF('Input Data'!$H$48&lt;'Input Data'!$H$39,L25,L25-2)</f>
        <v>0</v>
      </c>
      <c r="N25" s="1558"/>
      <c r="O25" s="907">
        <f t="shared" si="1"/>
        <v>0</v>
      </c>
    </row>
    <row r="26" spans="1:15" x14ac:dyDescent="0.2">
      <c r="A26" s="900"/>
      <c r="B26" s="901"/>
      <c r="C26" s="904"/>
      <c r="D26" s="902"/>
      <c r="E26" s="903"/>
      <c r="F26" s="905"/>
      <c r="G26" s="901"/>
      <c r="H26" s="904"/>
      <c r="I26" s="904"/>
      <c r="J26" s="903"/>
      <c r="K26" s="905"/>
      <c r="L26" s="1530">
        <f t="shared" si="2"/>
        <v>0</v>
      </c>
      <c r="M26" s="1555">
        <f>IF('Input Data'!$H$48&lt;'Input Data'!$H$39,L26,L26-2)</f>
        <v>0</v>
      </c>
      <c r="N26" s="1558"/>
      <c r="O26" s="907">
        <f t="shared" si="1"/>
        <v>0</v>
      </c>
    </row>
    <row r="27" spans="1:15" x14ac:dyDescent="0.2">
      <c r="A27" s="900"/>
      <c r="B27" s="901"/>
      <c r="C27" s="904"/>
      <c r="D27" s="902"/>
      <c r="E27" s="903"/>
      <c r="F27" s="905"/>
      <c r="G27" s="901"/>
      <c r="H27" s="904"/>
      <c r="I27" s="904"/>
      <c r="J27" s="903"/>
      <c r="K27" s="905"/>
      <c r="L27" s="1530">
        <f t="shared" si="2"/>
        <v>0</v>
      </c>
      <c r="M27" s="1555">
        <f>IF('Input Data'!$H$48&lt;'Input Data'!$H$39,L27,L27-2)</f>
        <v>0</v>
      </c>
      <c r="N27" s="1558"/>
      <c r="O27" s="907">
        <f t="shared" si="1"/>
        <v>0</v>
      </c>
    </row>
    <row r="28" spans="1:15" x14ac:dyDescent="0.2">
      <c r="A28" s="900"/>
      <c r="B28" s="901"/>
      <c r="C28" s="904"/>
      <c r="D28" s="902"/>
      <c r="E28" s="903"/>
      <c r="F28" s="905"/>
      <c r="G28" s="901"/>
      <c r="H28" s="904"/>
      <c r="I28" s="904"/>
      <c r="J28" s="903"/>
      <c r="K28" s="905"/>
      <c r="L28" s="1530">
        <f t="shared" si="2"/>
        <v>0</v>
      </c>
      <c r="M28" s="1555">
        <f>IF('Input Data'!$H$48&lt;'Input Data'!$H$39,L28,L28-2)</f>
        <v>0</v>
      </c>
      <c r="N28" s="1558"/>
      <c r="O28" s="907">
        <f t="shared" si="1"/>
        <v>0</v>
      </c>
    </row>
    <row r="29" spans="1:15" x14ac:dyDescent="0.2">
      <c r="A29" s="900"/>
      <c r="B29" s="901"/>
      <c r="C29" s="904"/>
      <c r="D29" s="902"/>
      <c r="E29" s="903"/>
      <c r="F29" s="905"/>
      <c r="G29" s="901"/>
      <c r="H29" s="908"/>
      <c r="I29" s="909"/>
      <c r="J29" s="903"/>
      <c r="K29" s="905"/>
      <c r="L29" s="1530">
        <f t="shared" si="2"/>
        <v>0</v>
      </c>
      <c r="M29" s="1555">
        <f>IF('Input Data'!$H$48&lt;'Input Data'!$H$39,L29,L29-2)</f>
        <v>0</v>
      </c>
      <c r="N29" s="1558"/>
      <c r="O29" s="907">
        <f t="shared" si="1"/>
        <v>0</v>
      </c>
    </row>
    <row r="30" spans="1:15" ht="15.75" customHeight="1" x14ac:dyDescent="0.2">
      <c r="A30" s="900"/>
      <c r="B30" s="901"/>
      <c r="C30" s="904"/>
      <c r="D30" s="902"/>
      <c r="E30" s="903"/>
      <c r="F30" s="905"/>
      <c r="G30" s="901"/>
      <c r="H30" s="910"/>
      <c r="I30" s="904"/>
      <c r="J30" s="908"/>
      <c r="K30" s="905"/>
      <c r="L30" s="1530">
        <f t="shared" si="2"/>
        <v>0</v>
      </c>
      <c r="M30" s="1555">
        <f>IF('Input Data'!$H$48&lt;'Input Data'!$H$39,L30,L30-2)</f>
        <v>0</v>
      </c>
      <c r="N30" s="1558"/>
      <c r="O30" s="907">
        <f t="shared" si="1"/>
        <v>0</v>
      </c>
    </row>
    <row r="31" spans="1:15" x14ac:dyDescent="0.2">
      <c r="A31" s="900"/>
      <c r="B31" s="901"/>
      <c r="C31" s="904"/>
      <c r="D31" s="902"/>
      <c r="E31" s="903"/>
      <c r="F31" s="905"/>
      <c r="G31" s="901"/>
      <c r="H31" s="910"/>
      <c r="I31" s="904"/>
      <c r="J31" s="908"/>
      <c r="K31" s="905"/>
      <c r="L31" s="1530">
        <f t="shared" si="2"/>
        <v>0</v>
      </c>
      <c r="M31" s="1555">
        <f>IF('Input Data'!$H$48&lt;'Input Data'!$H$39,L31,L31-2)</f>
        <v>0</v>
      </c>
      <c r="N31" s="1558"/>
      <c r="O31" s="907">
        <f t="shared" si="1"/>
        <v>0</v>
      </c>
    </row>
    <row r="32" spans="1:15" ht="15.75" thickBot="1" x14ac:dyDescent="0.25">
      <c r="A32" s="911"/>
      <c r="B32" s="912"/>
      <c r="C32" s="913"/>
      <c r="D32" s="913"/>
      <c r="E32" s="913"/>
      <c r="F32" s="914"/>
      <c r="G32" s="912"/>
      <c r="H32" s="913"/>
      <c r="I32" s="915"/>
      <c r="J32" s="913"/>
      <c r="K32" s="914"/>
      <c r="L32" s="1531">
        <f t="shared" si="2"/>
        <v>0</v>
      </c>
      <c r="M32" s="1556">
        <f>IF('Input Data'!$H$48&lt;'Input Data'!$H$39,L32,L32-2)</f>
        <v>0</v>
      </c>
      <c r="N32" s="1559"/>
      <c r="O32" s="916">
        <f t="shared" si="1"/>
        <v>0</v>
      </c>
    </row>
    <row r="33" spans="1:15" ht="15.75" thickBot="1" x14ac:dyDescent="0.25">
      <c r="A33" s="142"/>
      <c r="B33" s="139"/>
      <c r="C33" s="139"/>
      <c r="D33" s="139"/>
      <c r="E33" s="139"/>
      <c r="F33" s="139"/>
      <c r="G33" s="139"/>
      <c r="H33" s="139"/>
      <c r="I33" s="139"/>
      <c r="J33" s="331"/>
      <c r="K33" s="331"/>
      <c r="L33" s="331"/>
      <c r="M33" s="331"/>
      <c r="N33" s="1560" t="s">
        <v>395</v>
      </c>
      <c r="O33" s="917">
        <f>SUM(O23:O32)</f>
        <v>0</v>
      </c>
    </row>
    <row r="34" spans="1:15" ht="16.5" thickTop="1" thickBot="1" x14ac:dyDescent="0.25">
      <c r="A34" s="140"/>
      <c r="B34" s="141"/>
      <c r="C34" s="141"/>
      <c r="D34" s="141"/>
      <c r="E34" s="141"/>
      <c r="F34" s="141"/>
      <c r="G34" s="141"/>
      <c r="H34" s="141"/>
      <c r="I34" s="141"/>
      <c r="L34" s="850"/>
      <c r="M34" s="850"/>
      <c r="N34" s="1561" t="s">
        <v>380</v>
      </c>
      <c r="O34" s="918"/>
    </row>
    <row r="35" spans="1:15" ht="15.75" thickBot="1" x14ac:dyDescent="0.25">
      <c r="A35" s="138"/>
      <c r="B35" s="134"/>
      <c r="C35" s="134"/>
      <c r="D35" s="134"/>
      <c r="E35" s="134"/>
      <c r="F35" s="134"/>
      <c r="G35" s="134"/>
      <c r="H35" s="134"/>
      <c r="I35" s="134"/>
      <c r="L35" s="256"/>
      <c r="M35" s="256"/>
      <c r="N35" s="977" t="s">
        <v>396</v>
      </c>
      <c r="O35" s="919">
        <f>O17+O33</f>
        <v>0</v>
      </c>
    </row>
    <row r="36" spans="1:15" ht="16.5" thickTop="1" thickBot="1" x14ac:dyDescent="0.25">
      <c r="A36" s="138"/>
      <c r="B36" s="134"/>
      <c r="C36" s="134"/>
      <c r="D36" s="134"/>
      <c r="E36" s="134"/>
      <c r="F36" s="134"/>
      <c r="G36" s="134"/>
      <c r="H36" s="134"/>
      <c r="I36" s="134"/>
      <c r="L36" s="256"/>
      <c r="M36" s="256"/>
      <c r="N36" s="977" t="s">
        <v>397</v>
      </c>
      <c r="O36" s="920">
        <f>O18+O34</f>
        <v>0</v>
      </c>
    </row>
    <row r="37" spans="1:15" ht="16.5" thickBot="1" x14ac:dyDescent="0.3">
      <c r="A37" s="178"/>
      <c r="B37" s="44"/>
      <c r="C37" s="44"/>
      <c r="D37" s="44"/>
      <c r="E37" s="44"/>
      <c r="F37" s="44"/>
      <c r="G37" s="44"/>
      <c r="H37" s="144"/>
      <c r="I37" s="144"/>
      <c r="J37" s="886"/>
      <c r="K37" s="887"/>
      <c r="L37" s="331"/>
      <c r="M37" s="331"/>
      <c r="N37" s="1562" t="s">
        <v>398</v>
      </c>
      <c r="O37" s="1563">
        <f>O35-O36</f>
        <v>0</v>
      </c>
    </row>
    <row r="38" spans="1:15" ht="15.75" thickTop="1" x14ac:dyDescent="0.2">
      <c r="A38" s="120" t="s">
        <v>44</v>
      </c>
      <c r="B38" s="848"/>
      <c r="C38" s="921"/>
      <c r="D38" s="921"/>
      <c r="E38" s="921"/>
      <c r="F38" s="123"/>
      <c r="G38" s="123"/>
      <c r="H38" s="850"/>
      <c r="I38" s="850"/>
      <c r="J38" s="850"/>
      <c r="K38" s="850"/>
      <c r="L38" s="123"/>
      <c r="M38" s="123"/>
      <c r="N38" s="922"/>
      <c r="O38" s="923"/>
    </row>
    <row r="39" spans="1:15" x14ac:dyDescent="0.2">
      <c r="A39" s="924"/>
      <c r="B39" s="134" t="s">
        <v>45</v>
      </c>
      <c r="C39" s="819" t="s">
        <v>46</v>
      </c>
      <c r="D39" s="819" t="s">
        <v>399</v>
      </c>
      <c r="E39" s="819"/>
      <c r="F39" s="44"/>
      <c r="G39" s="44"/>
      <c r="I39" s="44"/>
      <c r="J39" s="819" t="s">
        <v>47</v>
      </c>
      <c r="K39" s="925">
        <v>1600</v>
      </c>
      <c r="O39" s="926"/>
    </row>
    <row r="40" spans="1:15" x14ac:dyDescent="0.2">
      <c r="A40" s="927"/>
      <c r="B40" s="134" t="s">
        <v>32</v>
      </c>
      <c r="C40" s="819" t="s">
        <v>46</v>
      </c>
      <c r="D40" s="132"/>
      <c r="E40" s="132"/>
      <c r="F40" s="133"/>
      <c r="G40" s="44"/>
      <c r="I40" s="44"/>
      <c r="J40" s="819" t="s">
        <v>47</v>
      </c>
      <c r="K40" s="928"/>
      <c r="O40" s="929"/>
    </row>
    <row r="41" spans="1:15" x14ac:dyDescent="0.2">
      <c r="A41" s="930"/>
      <c r="B41" s="134" t="s">
        <v>34</v>
      </c>
      <c r="C41" s="819" t="s">
        <v>46</v>
      </c>
      <c r="D41" s="819"/>
      <c r="E41" s="819"/>
      <c r="F41" s="44"/>
      <c r="G41" s="44"/>
      <c r="I41" s="44"/>
      <c r="J41" s="819" t="s">
        <v>47</v>
      </c>
      <c r="K41" s="925"/>
      <c r="O41" s="926"/>
    </row>
    <row r="42" spans="1:15" ht="45" x14ac:dyDescent="0.2">
      <c r="A42" s="700" t="s">
        <v>377</v>
      </c>
      <c r="B42" s="708" t="s">
        <v>3</v>
      </c>
      <c r="C42" s="698" t="s">
        <v>36</v>
      </c>
      <c r="D42" s="698" t="s">
        <v>38</v>
      </c>
      <c r="E42" s="698" t="s">
        <v>48</v>
      </c>
      <c r="F42" s="1975" t="s">
        <v>400</v>
      </c>
      <c r="G42" s="1865"/>
      <c r="H42" s="1984" t="s">
        <v>401</v>
      </c>
      <c r="I42" s="1985"/>
      <c r="J42" s="1986"/>
      <c r="K42" s="698" t="s">
        <v>402</v>
      </c>
      <c r="L42" s="698" t="s">
        <v>403</v>
      </c>
      <c r="M42" s="698" t="s">
        <v>49</v>
      </c>
      <c r="N42" s="1564" t="s">
        <v>404</v>
      </c>
      <c r="O42" s="1565" t="s">
        <v>39</v>
      </c>
    </row>
    <row r="43" spans="1:15" x14ac:dyDescent="0.2">
      <c r="A43" s="933"/>
      <c r="B43" s="934"/>
      <c r="C43" s="935"/>
      <c r="D43" s="935"/>
      <c r="E43" s="935"/>
      <c r="F43" s="936"/>
      <c r="G43" s="938"/>
      <c r="H43" s="936"/>
      <c r="I43" s="937"/>
      <c r="J43" s="938"/>
      <c r="K43" s="1566"/>
      <c r="L43" s="1566"/>
      <c r="M43" s="939"/>
      <c r="N43" s="1566"/>
      <c r="O43" s="940">
        <f>K43+L43+M43*N43</f>
        <v>0</v>
      </c>
    </row>
    <row r="44" spans="1:15" x14ac:dyDescent="0.2">
      <c r="A44" s="941"/>
      <c r="B44" s="942"/>
      <c r="C44" s="943"/>
      <c r="D44" s="943"/>
      <c r="E44" s="943"/>
      <c r="F44" s="944"/>
      <c r="G44" s="946"/>
      <c r="H44" s="944"/>
      <c r="I44" s="945"/>
      <c r="J44" s="946"/>
      <c r="K44" s="1548"/>
      <c r="L44" s="1548"/>
      <c r="M44" s="947"/>
      <c r="N44" s="1548"/>
      <c r="O44" s="940">
        <f t="shared" ref="O44:O52" si="3">K44+L44+M44*N44</f>
        <v>0</v>
      </c>
    </row>
    <row r="45" spans="1:15" x14ac:dyDescent="0.2">
      <c r="A45" s="941"/>
      <c r="B45" s="942"/>
      <c r="C45" s="943"/>
      <c r="D45" s="943"/>
      <c r="E45" s="943"/>
      <c r="F45" s="944"/>
      <c r="G45" s="946"/>
      <c r="H45" s="944"/>
      <c r="I45" s="945"/>
      <c r="J45" s="946"/>
      <c r="K45" s="1548"/>
      <c r="L45" s="1548"/>
      <c r="M45" s="947"/>
      <c r="N45" s="1548"/>
      <c r="O45" s="940">
        <f t="shared" si="3"/>
        <v>0</v>
      </c>
    </row>
    <row r="46" spans="1:15" x14ac:dyDescent="0.2">
      <c r="A46" s="941"/>
      <c r="B46" s="942"/>
      <c r="C46" s="943"/>
      <c r="D46" s="943"/>
      <c r="E46" s="943"/>
      <c r="F46" s="944"/>
      <c r="G46" s="946"/>
      <c r="H46" s="944"/>
      <c r="I46" s="945"/>
      <c r="J46" s="946"/>
      <c r="K46" s="1548"/>
      <c r="L46" s="1548"/>
      <c r="M46" s="947"/>
      <c r="N46" s="1548"/>
      <c r="O46" s="940">
        <f t="shared" si="3"/>
        <v>0</v>
      </c>
    </row>
    <row r="47" spans="1:15" x14ac:dyDescent="0.2">
      <c r="A47" s="941"/>
      <c r="B47" s="942"/>
      <c r="C47" s="943"/>
      <c r="D47" s="943"/>
      <c r="E47" s="943"/>
      <c r="F47" s="944"/>
      <c r="G47" s="946"/>
      <c r="H47" s="944"/>
      <c r="I47" s="945"/>
      <c r="J47" s="946"/>
      <c r="K47" s="1548"/>
      <c r="L47" s="1548"/>
      <c r="M47" s="947"/>
      <c r="N47" s="1548"/>
      <c r="O47" s="940">
        <f t="shared" si="3"/>
        <v>0</v>
      </c>
    </row>
    <row r="48" spans="1:15" x14ac:dyDescent="0.2">
      <c r="A48" s="941"/>
      <c r="B48" s="942"/>
      <c r="C48" s="943"/>
      <c r="D48" s="943"/>
      <c r="E48" s="943"/>
      <c r="F48" s="944"/>
      <c r="G48" s="946"/>
      <c r="H48" s="944"/>
      <c r="I48" s="945"/>
      <c r="J48" s="946"/>
      <c r="K48" s="1548"/>
      <c r="L48" s="1548"/>
      <c r="M48" s="947"/>
      <c r="N48" s="1548"/>
      <c r="O48" s="940">
        <f t="shared" si="3"/>
        <v>0</v>
      </c>
    </row>
    <row r="49" spans="1:15" ht="15" customHeight="1" x14ac:dyDescent="0.2">
      <c r="A49" s="941"/>
      <c r="B49" s="942"/>
      <c r="C49" s="943"/>
      <c r="D49" s="943"/>
      <c r="E49" s="943"/>
      <c r="F49" s="944"/>
      <c r="G49" s="946"/>
      <c r="H49" s="944"/>
      <c r="I49" s="945"/>
      <c r="J49" s="946"/>
      <c r="K49" s="1548"/>
      <c r="L49" s="1548"/>
      <c r="M49" s="947"/>
      <c r="N49" s="1548"/>
      <c r="O49" s="940">
        <f t="shared" si="3"/>
        <v>0</v>
      </c>
    </row>
    <row r="50" spans="1:15" x14ac:dyDescent="0.2">
      <c r="A50" s="941"/>
      <c r="B50" s="942"/>
      <c r="C50" s="943"/>
      <c r="D50" s="943"/>
      <c r="E50" s="943"/>
      <c r="F50" s="944"/>
      <c r="G50" s="946"/>
      <c r="H50" s="944"/>
      <c r="I50" s="945"/>
      <c r="J50" s="946"/>
      <c r="K50" s="1548"/>
      <c r="L50" s="1548"/>
      <c r="M50" s="947"/>
      <c r="N50" s="1548"/>
      <c r="O50" s="940">
        <f t="shared" si="3"/>
        <v>0</v>
      </c>
    </row>
    <row r="51" spans="1:15" x14ac:dyDescent="0.2">
      <c r="A51" s="941"/>
      <c r="B51" s="942"/>
      <c r="C51" s="943"/>
      <c r="D51" s="943"/>
      <c r="E51" s="943"/>
      <c r="F51" s="944"/>
      <c r="G51" s="946"/>
      <c r="H51" s="944"/>
      <c r="I51" s="945"/>
      <c r="J51" s="946"/>
      <c r="K51" s="1548"/>
      <c r="L51" s="1548"/>
      <c r="M51" s="947"/>
      <c r="N51" s="1548"/>
      <c r="O51" s="940">
        <f t="shared" si="3"/>
        <v>0</v>
      </c>
    </row>
    <row r="52" spans="1:15" x14ac:dyDescent="0.2">
      <c r="A52" s="948"/>
      <c r="B52" s="949"/>
      <c r="C52" s="950"/>
      <c r="D52" s="950"/>
      <c r="E52" s="950"/>
      <c r="F52" s="951"/>
      <c r="G52" s="953"/>
      <c r="H52" s="951"/>
      <c r="I52" s="952"/>
      <c r="J52" s="953"/>
      <c r="K52" s="1567"/>
      <c r="L52" s="1567"/>
      <c r="M52" s="954"/>
      <c r="N52" s="1567"/>
      <c r="O52" s="940">
        <f t="shared" si="3"/>
        <v>0</v>
      </c>
    </row>
    <row r="53" spans="1:15" x14ac:dyDescent="0.2">
      <c r="A53" s="228"/>
      <c r="B53" s="153"/>
      <c r="C53" s="153"/>
      <c r="D53" s="153"/>
      <c r="E53" s="153"/>
      <c r="F53" s="153"/>
      <c r="G53" s="153"/>
      <c r="L53" s="153"/>
      <c r="M53" s="153"/>
      <c r="N53" s="1568" t="s">
        <v>405</v>
      </c>
      <c r="O53" s="955">
        <f>SUM(O43:O52)</f>
        <v>0</v>
      </c>
    </row>
    <row r="54" spans="1:15" ht="15.75" thickBot="1" x14ac:dyDescent="0.25">
      <c r="A54" s="138"/>
      <c r="B54" s="134"/>
      <c r="C54" s="134"/>
      <c r="D54" s="134"/>
      <c r="E54" s="134"/>
      <c r="F54" s="134"/>
      <c r="G54" s="134"/>
      <c r="L54" s="134"/>
      <c r="M54" s="134"/>
      <c r="N54" s="977" t="s">
        <v>380</v>
      </c>
      <c r="O54" s="956"/>
    </row>
    <row r="55" spans="1:15" ht="16.5" thickTop="1" thickBot="1" x14ac:dyDescent="0.25">
      <c r="A55" s="142"/>
      <c r="B55" s="139"/>
      <c r="C55" s="139"/>
      <c r="D55" s="139"/>
      <c r="E55" s="139"/>
      <c r="F55" s="139"/>
      <c r="G55" s="139"/>
      <c r="H55" s="139"/>
      <c r="I55" s="139"/>
      <c r="J55" s="139"/>
      <c r="K55" s="957"/>
      <c r="L55" s="331"/>
      <c r="M55" s="331"/>
      <c r="N55" s="331"/>
      <c r="O55" s="859"/>
    </row>
    <row r="56" spans="1:15" ht="15.75" thickTop="1" x14ac:dyDescent="0.2">
      <c r="A56" s="958" t="s">
        <v>406</v>
      </c>
      <c r="B56" s="959"/>
      <c r="C56" s="44"/>
      <c r="D56" s="44"/>
      <c r="E56" s="44"/>
      <c r="F56" s="44"/>
      <c r="G56" s="44"/>
      <c r="H56" s="44"/>
      <c r="I56" s="44"/>
      <c r="J56" s="44"/>
      <c r="K56" s="960"/>
    </row>
    <row r="57" spans="1:15" ht="30" x14ac:dyDescent="0.2">
      <c r="A57" s="700" t="s">
        <v>377</v>
      </c>
      <c r="B57" s="708" t="s">
        <v>3</v>
      </c>
      <c r="C57" s="1973" t="s">
        <v>36</v>
      </c>
      <c r="D57" s="1974"/>
      <c r="E57" s="1973" t="s">
        <v>20</v>
      </c>
      <c r="F57" s="1974"/>
      <c r="G57" s="1975" t="s">
        <v>407</v>
      </c>
      <c r="H57" s="1976"/>
      <c r="I57" s="1975" t="s">
        <v>51</v>
      </c>
      <c r="J57" s="1976"/>
      <c r="K57" s="961" t="s">
        <v>8</v>
      </c>
      <c r="L57" s="961"/>
      <c r="M57" s="698" t="s">
        <v>50</v>
      </c>
      <c r="N57" s="698" t="s">
        <v>408</v>
      </c>
      <c r="O57" s="699" t="s">
        <v>39</v>
      </c>
    </row>
    <row r="58" spans="1:15" x14ac:dyDescent="0.2">
      <c r="A58" s="933"/>
      <c r="B58" s="934"/>
      <c r="C58" s="135"/>
      <c r="D58" s="146"/>
      <c r="E58" s="135"/>
      <c r="F58" s="146"/>
      <c r="G58" s="135"/>
      <c r="H58" s="146"/>
      <c r="I58" s="135"/>
      <c r="J58" s="146"/>
      <c r="K58" s="135"/>
      <c r="L58" s="146"/>
      <c r="M58" s="962"/>
      <c r="N58" s="963"/>
      <c r="O58" s="964"/>
    </row>
    <row r="59" spans="1:15" x14ac:dyDescent="0.2">
      <c r="A59" s="175"/>
      <c r="B59" s="821"/>
      <c r="C59" s="820"/>
      <c r="D59" s="821"/>
      <c r="E59" s="820"/>
      <c r="F59" s="821"/>
      <c r="G59" s="820"/>
      <c r="H59" s="821"/>
      <c r="I59" s="820"/>
      <c r="J59" s="821"/>
      <c r="K59" s="820"/>
      <c r="L59" s="821"/>
      <c r="M59" s="965"/>
      <c r="N59" s="127"/>
      <c r="O59" s="966"/>
    </row>
    <row r="60" spans="1:15" x14ac:dyDescent="0.2">
      <c r="A60" s="175"/>
      <c r="B60" s="821"/>
      <c r="C60" s="820"/>
      <c r="D60" s="821"/>
      <c r="E60" s="820"/>
      <c r="F60" s="821"/>
      <c r="G60" s="820"/>
      <c r="H60" s="821"/>
      <c r="I60" s="820"/>
      <c r="J60" s="821"/>
      <c r="K60" s="820"/>
      <c r="L60" s="821"/>
      <c r="M60" s="967"/>
      <c r="N60" s="127"/>
      <c r="O60" s="966"/>
    </row>
    <row r="61" spans="1:15" x14ac:dyDescent="0.2">
      <c r="A61" s="175"/>
      <c r="B61" s="821"/>
      <c r="C61" s="820"/>
      <c r="D61" s="821"/>
      <c r="E61" s="820"/>
      <c r="F61" s="821"/>
      <c r="G61" s="820"/>
      <c r="H61" s="821"/>
      <c r="I61" s="820"/>
      <c r="J61" s="821"/>
      <c r="K61" s="820"/>
      <c r="L61" s="821"/>
      <c r="M61" s="967"/>
      <c r="N61" s="127"/>
      <c r="O61" s="966"/>
    </row>
    <row r="62" spans="1:15" x14ac:dyDescent="0.2">
      <c r="A62" s="175"/>
      <c r="B62" s="821"/>
      <c r="C62" s="820"/>
      <c r="D62" s="821"/>
      <c r="E62" s="820"/>
      <c r="F62" s="821"/>
      <c r="G62" s="820"/>
      <c r="H62" s="821"/>
      <c r="I62" s="820"/>
      <c r="J62" s="821"/>
      <c r="K62" s="820"/>
      <c r="L62" s="821"/>
      <c r="M62" s="967"/>
      <c r="N62" s="127"/>
      <c r="O62" s="966"/>
    </row>
    <row r="63" spans="1:15" x14ac:dyDescent="0.2">
      <c r="A63" s="175"/>
      <c r="B63" s="821"/>
      <c r="C63" s="820"/>
      <c r="D63" s="821"/>
      <c r="E63" s="820"/>
      <c r="F63" s="821"/>
      <c r="G63" s="820"/>
      <c r="H63" s="821"/>
      <c r="I63" s="820"/>
      <c r="J63" s="821"/>
      <c r="K63" s="820"/>
      <c r="L63" s="821"/>
      <c r="M63" s="967"/>
      <c r="N63" s="127"/>
      <c r="O63" s="966"/>
    </row>
    <row r="64" spans="1:15" x14ac:dyDescent="0.2">
      <c r="A64" s="175"/>
      <c r="B64" s="821"/>
      <c r="C64" s="820"/>
      <c r="D64" s="821"/>
      <c r="E64" s="820"/>
      <c r="F64" s="821"/>
      <c r="G64" s="820"/>
      <c r="H64" s="821"/>
      <c r="I64" s="820"/>
      <c r="J64" s="821"/>
      <c r="K64" s="820"/>
      <c r="L64" s="821"/>
      <c r="M64" s="967"/>
      <c r="N64" s="127"/>
      <c r="O64" s="966"/>
    </row>
    <row r="65" spans="1:15" x14ac:dyDescent="0.2">
      <c r="A65" s="175"/>
      <c r="B65" s="821"/>
      <c r="C65" s="820"/>
      <c r="D65" s="821"/>
      <c r="E65" s="820"/>
      <c r="F65" s="821"/>
      <c r="G65" s="820"/>
      <c r="H65" s="821"/>
      <c r="I65" s="820"/>
      <c r="J65" s="821"/>
      <c r="K65" s="820"/>
      <c r="L65" s="821"/>
      <c r="M65" s="967"/>
      <c r="N65" s="127"/>
      <c r="O65" s="966"/>
    </row>
    <row r="66" spans="1:15" x14ac:dyDescent="0.2">
      <c r="A66" s="175"/>
      <c r="B66" s="821"/>
      <c r="C66" s="820"/>
      <c r="D66" s="821"/>
      <c r="E66" s="820"/>
      <c r="F66" s="821"/>
      <c r="G66" s="820"/>
      <c r="H66" s="821"/>
      <c r="I66" s="820"/>
      <c r="J66" s="821"/>
      <c r="K66" s="820"/>
      <c r="L66" s="821"/>
      <c r="M66" s="967"/>
      <c r="N66" s="127"/>
      <c r="O66" s="966"/>
    </row>
    <row r="67" spans="1:15" ht="15.75" thickBot="1" x14ac:dyDescent="0.25">
      <c r="A67" s="176"/>
      <c r="B67" s="147"/>
      <c r="C67" s="137"/>
      <c r="D67" s="147"/>
      <c r="E67" s="137"/>
      <c r="F67" s="147"/>
      <c r="G67" s="137"/>
      <c r="H67" s="147"/>
      <c r="I67" s="137"/>
      <c r="J67" s="147"/>
      <c r="K67" s="137"/>
      <c r="L67" s="147"/>
      <c r="M67" s="968"/>
      <c r="N67" s="128"/>
      <c r="O67" s="969"/>
    </row>
    <row r="68" spans="1:15" x14ac:dyDescent="0.2">
      <c r="A68" s="228"/>
      <c r="B68" s="153"/>
      <c r="C68" s="153"/>
      <c r="D68" s="153"/>
      <c r="E68" s="153"/>
      <c r="F68" s="153"/>
      <c r="G68" s="153"/>
      <c r="H68" s="153"/>
      <c r="M68" s="153"/>
      <c r="N68" s="154" t="s">
        <v>409</v>
      </c>
      <c r="O68" s="955">
        <f>SUM(O58:O67)</f>
        <v>0</v>
      </c>
    </row>
    <row r="69" spans="1:15" ht="15.75" thickBot="1" x14ac:dyDescent="0.25">
      <c r="A69" s="138"/>
      <c r="B69" s="134"/>
      <c r="C69" s="134"/>
      <c r="D69" s="134"/>
      <c r="E69" s="134"/>
      <c r="F69" s="134"/>
      <c r="G69" s="134"/>
      <c r="H69" s="134"/>
      <c r="M69" s="134"/>
      <c r="N69" s="134" t="s">
        <v>380</v>
      </c>
      <c r="O69" s="884"/>
    </row>
    <row r="70" spans="1:15" ht="15.75" thickBot="1" x14ac:dyDescent="0.25">
      <c r="A70" s="159"/>
      <c r="B70" s="144"/>
      <c r="C70" s="144"/>
      <c r="D70" s="144"/>
      <c r="E70" s="144"/>
      <c r="F70" s="144"/>
      <c r="G70" s="144"/>
      <c r="H70" s="331"/>
      <c r="I70" s="331"/>
      <c r="J70" s="331"/>
      <c r="K70" s="331"/>
      <c r="L70" s="144"/>
      <c r="M70" s="144"/>
      <c r="N70" s="144"/>
      <c r="O70" s="970"/>
    </row>
    <row r="71" spans="1:15" ht="15.75" thickTop="1" x14ac:dyDescent="0.2">
      <c r="A71" s="958" t="s">
        <v>410</v>
      </c>
      <c r="B71" s="959"/>
      <c r="C71" s="44"/>
      <c r="D71" s="44"/>
      <c r="E71" s="44"/>
      <c r="F71" s="44"/>
      <c r="G71" s="44"/>
      <c r="H71" s="971"/>
      <c r="I71" s="971"/>
      <c r="J71" s="971"/>
      <c r="K71" s="971"/>
      <c r="L71" s="44"/>
      <c r="M71" s="44"/>
      <c r="N71" s="44"/>
      <c r="O71" s="926"/>
    </row>
    <row r="72" spans="1:15" ht="30" x14ac:dyDescent="0.2">
      <c r="A72" s="700" t="s">
        <v>377</v>
      </c>
      <c r="B72" s="708" t="s">
        <v>3</v>
      </c>
      <c r="C72" s="822" t="s">
        <v>36</v>
      </c>
      <c r="D72" s="696" t="s">
        <v>20</v>
      </c>
      <c r="E72" s="697" t="s">
        <v>41</v>
      </c>
      <c r="F72" s="697" t="s">
        <v>42</v>
      </c>
      <c r="G72" s="1973" t="s">
        <v>411</v>
      </c>
      <c r="H72" s="1977"/>
      <c r="I72" s="1978" t="s">
        <v>412</v>
      </c>
      <c r="J72" s="1979"/>
      <c r="K72" s="972" t="s">
        <v>413</v>
      </c>
      <c r="L72" s="1972" t="s">
        <v>52</v>
      </c>
      <c r="M72" s="1972"/>
      <c r="N72" s="698" t="s">
        <v>53</v>
      </c>
      <c r="O72" s="699" t="s">
        <v>39</v>
      </c>
    </row>
    <row r="73" spans="1:15" x14ac:dyDescent="0.2">
      <c r="A73" s="237"/>
      <c r="B73" s="973"/>
      <c r="C73" s="820"/>
      <c r="D73" s="820"/>
      <c r="E73" s="127"/>
      <c r="F73" s="127"/>
      <c r="G73" s="823"/>
      <c r="H73" s="824"/>
      <c r="I73" s="823"/>
      <c r="J73" s="824"/>
      <c r="K73" s="127"/>
      <c r="L73" s="823"/>
      <c r="M73" s="824"/>
      <c r="N73" s="127"/>
      <c r="O73" s="966"/>
    </row>
    <row r="74" spans="1:15" x14ac:dyDescent="0.2">
      <c r="A74" s="974"/>
      <c r="B74" s="973"/>
      <c r="C74" s="820"/>
      <c r="D74" s="820"/>
      <c r="E74" s="127"/>
      <c r="F74" s="127"/>
      <c r="G74" s="820"/>
      <c r="H74" s="821"/>
      <c r="I74" s="820"/>
      <c r="J74" s="821"/>
      <c r="K74" s="127"/>
      <c r="L74" s="820"/>
      <c r="M74" s="821"/>
      <c r="N74" s="127"/>
      <c r="O74" s="966"/>
    </row>
    <row r="75" spans="1:15" x14ac:dyDescent="0.2">
      <c r="A75" s="974"/>
      <c r="B75" s="973"/>
      <c r="C75" s="820"/>
      <c r="D75" s="820"/>
      <c r="E75" s="127"/>
      <c r="F75" s="127"/>
      <c r="G75" s="820"/>
      <c r="H75" s="821"/>
      <c r="I75" s="820"/>
      <c r="J75" s="821"/>
      <c r="K75" s="127"/>
      <c r="L75" s="820"/>
      <c r="M75" s="821"/>
      <c r="N75" s="127"/>
      <c r="O75" s="966"/>
    </row>
    <row r="76" spans="1:15" x14ac:dyDescent="0.2">
      <c r="A76" s="974"/>
      <c r="B76" s="973"/>
      <c r="C76" s="820"/>
      <c r="D76" s="820"/>
      <c r="E76" s="127"/>
      <c r="F76" s="127"/>
      <c r="G76" s="820"/>
      <c r="H76" s="821"/>
      <c r="I76" s="820"/>
      <c r="J76" s="821"/>
      <c r="K76" s="127"/>
      <c r="L76" s="820"/>
      <c r="M76" s="821"/>
      <c r="N76" s="127"/>
      <c r="O76" s="966"/>
    </row>
    <row r="77" spans="1:15" x14ac:dyDescent="0.2">
      <c r="A77" s="974"/>
      <c r="B77" s="973"/>
      <c r="C77" s="820"/>
      <c r="D77" s="820"/>
      <c r="E77" s="127"/>
      <c r="F77" s="127"/>
      <c r="G77" s="820"/>
      <c r="H77" s="821"/>
      <c r="I77" s="820"/>
      <c r="J77" s="821"/>
      <c r="K77" s="127"/>
      <c r="L77" s="820"/>
      <c r="M77" s="821"/>
      <c r="N77" s="127"/>
      <c r="O77" s="966"/>
    </row>
    <row r="78" spans="1:15" x14ac:dyDescent="0.2">
      <c r="A78" s="975"/>
      <c r="B78" s="976"/>
      <c r="C78" s="820"/>
      <c r="D78" s="820"/>
      <c r="E78" s="127"/>
      <c r="F78" s="127"/>
      <c r="G78" s="820"/>
      <c r="H78" s="821"/>
      <c r="I78" s="820"/>
      <c r="J78" s="821"/>
      <c r="K78" s="127"/>
      <c r="L78" s="820"/>
      <c r="M78" s="821"/>
      <c r="N78" s="127"/>
      <c r="O78" s="966"/>
    </row>
    <row r="79" spans="1:15" x14ac:dyDescent="0.2">
      <c r="A79" s="175"/>
      <c r="B79" s="825"/>
      <c r="C79" s="820"/>
      <c r="D79" s="820"/>
      <c r="E79" s="127"/>
      <c r="F79" s="127"/>
      <c r="G79" s="820"/>
      <c r="H79" s="821"/>
      <c r="I79" s="820"/>
      <c r="J79" s="821"/>
      <c r="K79" s="127"/>
      <c r="L79" s="820"/>
      <c r="M79" s="821"/>
      <c r="N79" s="127"/>
      <c r="O79" s="966"/>
    </row>
    <row r="80" spans="1:15" x14ac:dyDescent="0.2">
      <c r="A80" s="175"/>
      <c r="B80" s="825"/>
      <c r="C80" s="820"/>
      <c r="D80" s="820"/>
      <c r="E80" s="127"/>
      <c r="F80" s="127"/>
      <c r="G80" s="820"/>
      <c r="H80" s="821"/>
      <c r="I80" s="820"/>
      <c r="J80" s="821"/>
      <c r="K80" s="127"/>
      <c r="L80" s="820"/>
      <c r="M80" s="821"/>
      <c r="N80" s="127"/>
      <c r="O80" s="966"/>
    </row>
    <row r="81" spans="1:15" x14ac:dyDescent="0.2">
      <c r="A81" s="175"/>
      <c r="B81" s="825"/>
      <c r="C81" s="820"/>
      <c r="D81" s="820"/>
      <c r="E81" s="127"/>
      <c r="F81" s="127"/>
      <c r="G81" s="820"/>
      <c r="H81" s="821"/>
      <c r="I81" s="820"/>
      <c r="J81" s="821"/>
      <c r="K81" s="127"/>
      <c r="L81" s="820"/>
      <c r="M81" s="821"/>
      <c r="N81" s="127"/>
      <c r="O81" s="966"/>
    </row>
    <row r="82" spans="1:15" ht="15.75" thickBot="1" x14ac:dyDescent="0.25">
      <c r="A82" s="176"/>
      <c r="B82" s="149"/>
      <c r="C82" s="137"/>
      <c r="D82" s="137"/>
      <c r="E82" s="128"/>
      <c r="F82" s="128"/>
      <c r="G82" s="137"/>
      <c r="H82" s="147"/>
      <c r="I82" s="137"/>
      <c r="J82" s="147"/>
      <c r="K82" s="128"/>
      <c r="L82" s="137"/>
      <c r="M82" s="147"/>
      <c r="N82" s="128"/>
      <c r="O82" s="969"/>
    </row>
    <row r="83" spans="1:15" x14ac:dyDescent="0.2">
      <c r="A83" s="228"/>
      <c r="B83" s="153"/>
      <c r="C83" s="153"/>
      <c r="D83" s="153"/>
      <c r="E83" s="153"/>
      <c r="F83" s="153"/>
      <c r="G83" s="153"/>
      <c r="L83" s="153"/>
      <c r="M83" s="153"/>
      <c r="N83" s="154" t="s">
        <v>414</v>
      </c>
      <c r="O83" s="955">
        <f>SUM(O73:O82)</f>
        <v>0</v>
      </c>
    </row>
    <row r="84" spans="1:15" ht="15.75" thickBot="1" x14ac:dyDescent="0.25">
      <c r="A84" s="138"/>
      <c r="B84" s="134"/>
      <c r="C84" s="134"/>
      <c r="D84" s="134"/>
      <c r="E84" s="134"/>
      <c r="F84" s="134"/>
      <c r="G84" s="134"/>
      <c r="L84" s="134"/>
      <c r="M84" s="134"/>
      <c r="N84" s="134" t="s">
        <v>380</v>
      </c>
      <c r="O84" s="884"/>
    </row>
    <row r="85" spans="1:15" ht="15.75" thickBot="1" x14ac:dyDescent="0.25">
      <c r="A85" s="138"/>
      <c r="B85" s="134"/>
      <c r="C85" s="134"/>
      <c r="D85" s="134"/>
      <c r="E85" s="134"/>
      <c r="F85" s="134"/>
      <c r="G85" s="134"/>
      <c r="H85" s="331"/>
      <c r="I85" s="331"/>
      <c r="J85" s="331"/>
      <c r="K85" s="331"/>
      <c r="L85" s="134"/>
      <c r="M85" s="134"/>
      <c r="N85" s="977"/>
      <c r="O85" s="1569"/>
    </row>
    <row r="86" spans="1:15" ht="15.75" thickTop="1" x14ac:dyDescent="0.2">
      <c r="A86" s="140"/>
      <c r="B86" s="141"/>
      <c r="C86" s="141"/>
      <c r="D86" s="141"/>
      <c r="E86" s="141"/>
      <c r="F86" s="141"/>
      <c r="G86" s="141"/>
      <c r="L86" s="141"/>
      <c r="M86" s="141"/>
      <c r="N86" s="141" t="s">
        <v>415</v>
      </c>
      <c r="O86" s="978">
        <f>O35+O53+O68+O83</f>
        <v>0</v>
      </c>
    </row>
    <row r="87" spans="1:15" ht="15.75" thickBot="1" x14ac:dyDescent="0.25">
      <c r="A87" s="138"/>
      <c r="B87" s="134"/>
      <c r="C87" s="134"/>
      <c r="D87" s="134"/>
      <c r="E87" s="134"/>
      <c r="F87" s="134"/>
      <c r="G87" s="134"/>
      <c r="L87" s="134"/>
      <c r="M87" s="134"/>
      <c r="N87" s="134" t="s">
        <v>380</v>
      </c>
      <c r="O87" s="979">
        <f>O36+O53+O69+O84</f>
        <v>0</v>
      </c>
    </row>
    <row r="88" spans="1:15" ht="15.75" thickBot="1" x14ac:dyDescent="0.25">
      <c r="A88" s="980"/>
      <c r="B88" s="331"/>
      <c r="C88" s="331"/>
      <c r="D88" s="331"/>
      <c r="E88" s="331"/>
      <c r="F88" s="331"/>
      <c r="G88" s="331"/>
      <c r="H88" s="331"/>
      <c r="I88" s="331"/>
      <c r="J88" s="331"/>
      <c r="K88" s="331"/>
      <c r="L88" s="331"/>
      <c r="M88" s="331"/>
      <c r="N88" s="981" t="s">
        <v>398</v>
      </c>
      <c r="O88" s="1570">
        <f>O86-O87</f>
        <v>0</v>
      </c>
    </row>
    <row r="89" spans="1:15" ht="15.75" thickTop="1" x14ac:dyDescent="0.2"/>
    <row r="90" spans="1:15" x14ac:dyDescent="0.2">
      <c r="B90" s="982" t="s">
        <v>416</v>
      </c>
      <c r="G90" s="983"/>
      <c r="H90" s="983"/>
    </row>
    <row r="91" spans="1:15" x14ac:dyDescent="0.2">
      <c r="B91" s="982" t="s">
        <v>417</v>
      </c>
    </row>
    <row r="92" spans="1:15" x14ac:dyDescent="0.2">
      <c r="A92" s="256"/>
      <c r="B92" s="982" t="s">
        <v>418</v>
      </c>
      <c r="C92" s="256"/>
      <c r="D92" s="256"/>
      <c r="E92" s="256"/>
      <c r="F92" s="256"/>
      <c r="G92" s="256"/>
      <c r="H92" s="256"/>
      <c r="I92" s="256"/>
      <c r="J92" s="256"/>
      <c r="K92" s="256"/>
    </row>
  </sheetData>
  <mergeCells count="28">
    <mergeCell ref="A3:C3"/>
    <mergeCell ref="H3:I3"/>
    <mergeCell ref="D6:E6"/>
    <mergeCell ref="I6:K6"/>
    <mergeCell ref="B20:F20"/>
    <mergeCell ref="G20:K20"/>
    <mergeCell ref="A21:A22"/>
    <mergeCell ref="D21:D22"/>
    <mergeCell ref="E21:E22"/>
    <mergeCell ref="F21:F22"/>
    <mergeCell ref="G21:G22"/>
    <mergeCell ref="M21:M22"/>
    <mergeCell ref="N21:N22"/>
    <mergeCell ref="O21:O22"/>
    <mergeCell ref="F42:G42"/>
    <mergeCell ref="H42:J42"/>
    <mergeCell ref="L20:L22"/>
    <mergeCell ref="H21:H22"/>
    <mergeCell ref="I21:I22"/>
    <mergeCell ref="J21:J22"/>
    <mergeCell ref="K21:K22"/>
    <mergeCell ref="L72:M72"/>
    <mergeCell ref="C57:D57"/>
    <mergeCell ref="E57:F57"/>
    <mergeCell ref="G57:H57"/>
    <mergeCell ref="I57:J57"/>
    <mergeCell ref="G72:H72"/>
    <mergeCell ref="I72:J72"/>
  </mergeCells>
  <phoneticPr fontId="33" type="noConversion"/>
  <printOptions horizontalCentered="1"/>
  <pageMargins left="0.55118110236220474" right="0.55118110236220474" top="0.78740157480314965" bottom="0.78740157480314965" header="0.51181102362204722" footer="0.51181102362204722"/>
  <pageSetup paperSize="9" scale="71" orientation="landscape" horizontalDpi="300" verticalDpi="300" r:id="rId1"/>
  <headerFooter alignWithMargins="0">
    <oddFooter>&amp;L&amp;8&amp;F (Rev 1 of 310805)&amp;C&amp;8&amp;A&amp;R&amp;8PRINT DATE: &amp;D</oddFooter>
  </headerFooter>
  <rowBreaks count="1" manualBreakCount="1">
    <brk id="6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J68"/>
  <sheetViews>
    <sheetView zoomScaleNormal="100" zoomScaleSheetLayoutView="75" workbookViewId="0">
      <selection activeCell="G3" sqref="G3"/>
    </sheetView>
  </sheetViews>
  <sheetFormatPr defaultRowHeight="15" x14ac:dyDescent="0.2"/>
  <cols>
    <col min="1" max="1" width="5.33203125" customWidth="1"/>
    <col min="2" max="2" width="9.5546875" customWidth="1"/>
    <col min="3" max="3" width="10.77734375" customWidth="1"/>
    <col min="8" max="8" width="10" customWidth="1"/>
    <col min="9" max="9" width="11.44140625" customWidth="1"/>
    <col min="10" max="10" width="13" customWidth="1"/>
  </cols>
  <sheetData>
    <row r="1" spans="1:10" ht="18.75" thickTop="1" x14ac:dyDescent="0.2">
      <c r="A1" s="1462" t="s">
        <v>54</v>
      </c>
      <c r="B1" s="121"/>
      <c r="C1" s="121"/>
      <c r="D1" s="121"/>
      <c r="E1" s="121"/>
      <c r="F1" s="121"/>
      <c r="G1" s="121"/>
      <c r="H1" s="121"/>
      <c r="I1" s="121"/>
      <c r="J1" s="1013"/>
    </row>
    <row r="2" spans="1:10" ht="15.75" x14ac:dyDescent="0.2">
      <c r="A2" s="166" t="s">
        <v>152</v>
      </c>
      <c r="B2" s="167"/>
      <c r="C2" s="167"/>
      <c r="D2" s="44"/>
      <c r="G2" s="238" t="s">
        <v>153</v>
      </c>
      <c r="H2" s="167"/>
      <c r="I2" s="167"/>
      <c r="J2" s="766"/>
    </row>
    <row r="3" spans="1:10" x14ac:dyDescent="0.2">
      <c r="A3" s="2003" t="s">
        <v>26</v>
      </c>
      <c r="B3" s="2004"/>
      <c r="C3" s="2004"/>
      <c r="D3" s="1475">
        <f>'Input Data'!D29</f>
        <v>0</v>
      </c>
      <c r="E3" s="2005" t="s">
        <v>205</v>
      </c>
      <c r="F3" s="2005"/>
      <c r="G3" s="1580">
        <f>'Input Data'!D7</f>
        <v>0</v>
      </c>
      <c r="H3" s="44"/>
      <c r="I3" s="44"/>
      <c r="J3" s="766"/>
    </row>
    <row r="4" spans="1:10" ht="15.75" thickBot="1" x14ac:dyDescent="0.25">
      <c r="A4" s="159"/>
      <c r="B4" s="144"/>
      <c r="C4" s="144"/>
      <c r="D4" s="144"/>
      <c r="E4" s="144"/>
      <c r="F4" s="144"/>
      <c r="G4" s="144"/>
      <c r="H4" s="144"/>
      <c r="I4" s="144"/>
      <c r="J4" s="859"/>
    </row>
    <row r="5" spans="1:10" ht="15.75" thickTop="1" x14ac:dyDescent="0.2">
      <c r="A5" s="168"/>
      <c r="B5" s="123"/>
      <c r="C5" s="123"/>
      <c r="D5" s="123"/>
      <c r="E5" s="123"/>
      <c r="F5" s="123"/>
      <c r="G5" s="123"/>
      <c r="H5" s="123"/>
      <c r="I5" s="123"/>
      <c r="J5" s="868"/>
    </row>
    <row r="6" spans="1:10" x14ac:dyDescent="0.2">
      <c r="A6" s="169" t="s">
        <v>12</v>
      </c>
      <c r="B6" s="993"/>
      <c r="C6" s="130"/>
      <c r="D6" s="130"/>
      <c r="E6" s="130"/>
      <c r="F6" s="130"/>
      <c r="G6" s="130"/>
      <c r="H6" s="130"/>
      <c r="I6" s="130"/>
      <c r="J6" s="170"/>
    </row>
    <row r="7" spans="1:10" ht="30" x14ac:dyDescent="0.2">
      <c r="A7" s="995" t="s">
        <v>373</v>
      </c>
      <c r="B7" s="931" t="s">
        <v>3</v>
      </c>
      <c r="C7" s="997" t="s">
        <v>55</v>
      </c>
      <c r="D7" s="997"/>
      <c r="E7" s="997"/>
      <c r="F7" s="997"/>
      <c r="G7" s="998"/>
      <c r="H7" s="999" t="s">
        <v>14</v>
      </c>
      <c r="I7" s="999" t="s">
        <v>420</v>
      </c>
      <c r="J7" s="171" t="s">
        <v>39</v>
      </c>
    </row>
    <row r="8" spans="1:10" x14ac:dyDescent="0.2">
      <c r="A8" s="703"/>
      <c r="B8" s="161"/>
      <c r="C8" s="838"/>
      <c r="D8" s="838"/>
      <c r="E8" s="838"/>
      <c r="F8" s="838"/>
      <c r="G8" s="835"/>
      <c r="H8" s="152"/>
      <c r="I8" s="1571"/>
      <c r="J8" s="1572">
        <f t="shared" ref="J8:J17" si="0">H8*I8</f>
        <v>0</v>
      </c>
    </row>
    <row r="9" spans="1:10" x14ac:dyDescent="0.2">
      <c r="A9" s="175"/>
      <c r="B9" s="127"/>
      <c r="C9" s="837"/>
      <c r="D9" s="837"/>
      <c r="E9" s="837"/>
      <c r="F9" s="837"/>
      <c r="G9" s="832"/>
      <c r="H9" s="127"/>
      <c r="I9" s="1548"/>
      <c r="J9" s="876">
        <f t="shared" si="0"/>
        <v>0</v>
      </c>
    </row>
    <row r="10" spans="1:10" x14ac:dyDescent="0.2">
      <c r="A10" s="175"/>
      <c r="B10" s="127"/>
      <c r="C10" s="837"/>
      <c r="D10" s="837"/>
      <c r="E10" s="837"/>
      <c r="F10" s="837"/>
      <c r="G10" s="832"/>
      <c r="H10" s="127"/>
      <c r="I10" s="1548"/>
      <c r="J10" s="876">
        <f t="shared" si="0"/>
        <v>0</v>
      </c>
    </row>
    <row r="11" spans="1:10" x14ac:dyDescent="0.2">
      <c r="A11" s="175"/>
      <c r="B11" s="127"/>
      <c r="C11" s="837"/>
      <c r="D11" s="837"/>
      <c r="E11" s="837"/>
      <c r="F11" s="837"/>
      <c r="G11" s="832"/>
      <c r="H11" s="127"/>
      <c r="I11" s="1548"/>
      <c r="J11" s="876">
        <f t="shared" si="0"/>
        <v>0</v>
      </c>
    </row>
    <row r="12" spans="1:10" x14ac:dyDescent="0.2">
      <c r="A12" s="175"/>
      <c r="B12" s="127"/>
      <c r="C12" s="837"/>
      <c r="D12" s="837"/>
      <c r="E12" s="837"/>
      <c r="F12" s="837"/>
      <c r="G12" s="832"/>
      <c r="H12" s="127"/>
      <c r="I12" s="1548"/>
      <c r="J12" s="876">
        <f t="shared" si="0"/>
        <v>0</v>
      </c>
    </row>
    <row r="13" spans="1:10" x14ac:dyDescent="0.2">
      <c r="A13" s="175"/>
      <c r="B13" s="127"/>
      <c r="C13" s="837"/>
      <c r="D13" s="837"/>
      <c r="E13" s="837"/>
      <c r="F13" s="837"/>
      <c r="G13" s="832"/>
      <c r="H13" s="127"/>
      <c r="I13" s="1548"/>
      <c r="J13" s="876">
        <f t="shared" si="0"/>
        <v>0</v>
      </c>
    </row>
    <row r="14" spans="1:10" x14ac:dyDescent="0.2">
      <c r="A14" s="175"/>
      <c r="B14" s="127"/>
      <c r="C14" s="837"/>
      <c r="D14" s="837"/>
      <c r="E14" s="837"/>
      <c r="F14" s="837"/>
      <c r="G14" s="832"/>
      <c r="H14" s="127"/>
      <c r="I14" s="1548"/>
      <c r="J14" s="876">
        <f t="shared" si="0"/>
        <v>0</v>
      </c>
    </row>
    <row r="15" spans="1:10" x14ac:dyDescent="0.2">
      <c r="A15" s="175"/>
      <c r="B15" s="127"/>
      <c r="C15" s="837"/>
      <c r="D15" s="837"/>
      <c r="E15" s="837"/>
      <c r="F15" s="837"/>
      <c r="G15" s="832"/>
      <c r="H15" s="127"/>
      <c r="I15" s="1548"/>
      <c r="J15" s="876">
        <f t="shared" si="0"/>
        <v>0</v>
      </c>
    </row>
    <row r="16" spans="1:10" x14ac:dyDescent="0.2">
      <c r="A16" s="175"/>
      <c r="B16" s="127"/>
      <c r="C16" s="837"/>
      <c r="D16" s="837"/>
      <c r="E16" s="837"/>
      <c r="F16" s="837"/>
      <c r="G16" s="832"/>
      <c r="H16" s="127"/>
      <c r="I16" s="1548"/>
      <c r="J16" s="876">
        <f t="shared" si="0"/>
        <v>0</v>
      </c>
    </row>
    <row r="17" spans="1:10" ht="15.75" thickBot="1" x14ac:dyDescent="0.25">
      <c r="A17" s="224"/>
      <c r="B17" s="162"/>
      <c r="C17" s="836"/>
      <c r="D17" s="836"/>
      <c r="E17" s="836"/>
      <c r="F17" s="836"/>
      <c r="G17" s="833"/>
      <c r="H17" s="128"/>
      <c r="I17" s="1567"/>
      <c r="J17" s="879">
        <f t="shared" si="0"/>
        <v>0</v>
      </c>
    </row>
    <row r="18" spans="1:10" x14ac:dyDescent="0.2">
      <c r="A18" s="228"/>
      <c r="B18" s="153"/>
      <c r="C18" s="153"/>
      <c r="D18" s="153"/>
      <c r="E18" s="153"/>
      <c r="F18" s="153"/>
      <c r="G18" s="153"/>
      <c r="H18" s="153"/>
      <c r="I18" s="1568" t="s">
        <v>421</v>
      </c>
      <c r="J18" s="1000">
        <f>SUM(J8:J17)</f>
        <v>0</v>
      </c>
    </row>
    <row r="19" spans="1:10" ht="15.75" thickBot="1" x14ac:dyDescent="0.25">
      <c r="A19" s="138"/>
      <c r="B19" s="134"/>
      <c r="C19" s="134"/>
      <c r="D19" s="134"/>
      <c r="E19" s="134"/>
      <c r="F19" s="134"/>
      <c r="G19" s="134"/>
      <c r="H19" s="134"/>
      <c r="I19" s="977" t="s">
        <v>380</v>
      </c>
      <c r="J19" s="1463"/>
    </row>
    <row r="20" spans="1:10" ht="16.5" thickTop="1" thickBot="1" x14ac:dyDescent="0.25">
      <c r="A20" s="1468"/>
      <c r="B20" s="1458"/>
      <c r="C20" s="1458"/>
      <c r="D20" s="1458"/>
      <c r="E20" s="1458"/>
      <c r="F20" s="1458"/>
      <c r="G20" s="1458"/>
      <c r="H20" s="1458"/>
      <c r="I20" s="1469"/>
      <c r="J20" s="1470"/>
    </row>
    <row r="21" spans="1:10" ht="15.75" thickTop="1" x14ac:dyDescent="0.2">
      <c r="A21" s="958" t="s">
        <v>13</v>
      </c>
      <c r="B21" s="959"/>
      <c r="C21" s="44"/>
      <c r="D21" s="44"/>
      <c r="E21" s="44"/>
      <c r="F21" s="44"/>
      <c r="G21" s="44"/>
      <c r="H21" s="44"/>
      <c r="I21" s="925"/>
      <c r="J21" s="1472"/>
    </row>
    <row r="22" spans="1:10" ht="25.5" x14ac:dyDescent="0.2">
      <c r="A22" s="995" t="s">
        <v>373</v>
      </c>
      <c r="B22" s="709" t="s">
        <v>3</v>
      </c>
      <c r="C22" s="997" t="s">
        <v>422</v>
      </c>
      <c r="D22" s="997"/>
      <c r="E22" s="997"/>
      <c r="F22" s="998"/>
      <c r="G22" s="999" t="s">
        <v>14</v>
      </c>
      <c r="H22" s="999" t="s">
        <v>56</v>
      </c>
      <c r="I22" s="999" t="s">
        <v>420</v>
      </c>
      <c r="J22" s="1005" t="s">
        <v>39</v>
      </c>
    </row>
    <row r="23" spans="1:10" x14ac:dyDescent="0.2">
      <c r="A23" s="703"/>
      <c r="B23" s="161"/>
      <c r="C23" s="838"/>
      <c r="D23" s="838"/>
      <c r="E23" s="838"/>
      <c r="F23" s="835"/>
      <c r="G23" s="126"/>
      <c r="H23" s="126"/>
      <c r="I23" s="1566"/>
      <c r="J23" s="873">
        <f t="shared" ref="J23:J32" si="1">G23*H23*I23</f>
        <v>0</v>
      </c>
    </row>
    <row r="24" spans="1:10" x14ac:dyDescent="0.2">
      <c r="A24" s="175"/>
      <c r="B24" s="127"/>
      <c r="C24" s="837"/>
      <c r="D24" s="837"/>
      <c r="E24" s="837"/>
      <c r="F24" s="832"/>
      <c r="G24" s="127"/>
      <c r="H24" s="127"/>
      <c r="I24" s="1548"/>
      <c r="J24" s="876">
        <f t="shared" si="1"/>
        <v>0</v>
      </c>
    </row>
    <row r="25" spans="1:10" x14ac:dyDescent="0.2">
      <c r="A25" s="175"/>
      <c r="B25" s="127"/>
      <c r="C25" s="837"/>
      <c r="D25" s="837"/>
      <c r="E25" s="837"/>
      <c r="F25" s="832"/>
      <c r="G25" s="127"/>
      <c r="H25" s="127"/>
      <c r="I25" s="1548"/>
      <c r="J25" s="876">
        <f t="shared" si="1"/>
        <v>0</v>
      </c>
    </row>
    <row r="26" spans="1:10" x14ac:dyDescent="0.2">
      <c r="A26" s="175"/>
      <c r="B26" s="127"/>
      <c r="C26" s="837"/>
      <c r="D26" s="837"/>
      <c r="E26" s="837"/>
      <c r="F26" s="832"/>
      <c r="G26" s="127"/>
      <c r="H26" s="127"/>
      <c r="I26" s="1548"/>
      <c r="J26" s="876">
        <f t="shared" si="1"/>
        <v>0</v>
      </c>
    </row>
    <row r="27" spans="1:10" x14ac:dyDescent="0.2">
      <c r="A27" s="175"/>
      <c r="B27" s="127"/>
      <c r="C27" s="837"/>
      <c r="D27" s="837"/>
      <c r="E27" s="837"/>
      <c r="F27" s="832"/>
      <c r="G27" s="127"/>
      <c r="H27" s="127"/>
      <c r="I27" s="1548"/>
      <c r="J27" s="876">
        <f t="shared" si="1"/>
        <v>0</v>
      </c>
    </row>
    <row r="28" spans="1:10" x14ac:dyDescent="0.2">
      <c r="A28" s="175"/>
      <c r="B28" s="127"/>
      <c r="C28" s="837"/>
      <c r="D28" s="837"/>
      <c r="E28" s="837"/>
      <c r="F28" s="832"/>
      <c r="G28" s="127"/>
      <c r="H28" s="127"/>
      <c r="I28" s="1548"/>
      <c r="J28" s="876">
        <f t="shared" si="1"/>
        <v>0</v>
      </c>
    </row>
    <row r="29" spans="1:10" x14ac:dyDescent="0.2">
      <c r="A29" s="175"/>
      <c r="B29" s="127"/>
      <c r="C29" s="837"/>
      <c r="D29" s="837"/>
      <c r="E29" s="837"/>
      <c r="F29" s="832"/>
      <c r="G29" s="127"/>
      <c r="H29" s="127"/>
      <c r="I29" s="1548"/>
      <c r="J29" s="876">
        <f t="shared" si="1"/>
        <v>0</v>
      </c>
    </row>
    <row r="30" spans="1:10" x14ac:dyDescent="0.2">
      <c r="A30" s="175"/>
      <c r="B30" s="127"/>
      <c r="C30" s="837"/>
      <c r="D30" s="837"/>
      <c r="E30" s="837"/>
      <c r="F30" s="832"/>
      <c r="G30" s="127"/>
      <c r="H30" s="127"/>
      <c r="I30" s="1548"/>
      <c r="J30" s="876">
        <f t="shared" si="1"/>
        <v>0</v>
      </c>
    </row>
    <row r="31" spans="1:10" x14ac:dyDescent="0.2">
      <c r="A31" s="175"/>
      <c r="B31" s="127"/>
      <c r="C31" s="837"/>
      <c r="D31" s="837"/>
      <c r="E31" s="837"/>
      <c r="F31" s="832"/>
      <c r="G31" s="127"/>
      <c r="H31" s="127"/>
      <c r="I31" s="1548"/>
      <c r="J31" s="876">
        <f t="shared" si="1"/>
        <v>0</v>
      </c>
    </row>
    <row r="32" spans="1:10" ht="15.75" thickBot="1" x14ac:dyDescent="0.25">
      <c r="A32" s="224"/>
      <c r="B32" s="162"/>
      <c r="C32" s="836"/>
      <c r="D32" s="836"/>
      <c r="E32" s="836"/>
      <c r="F32" s="833"/>
      <c r="G32" s="128"/>
      <c r="H32" s="128"/>
      <c r="I32" s="1567"/>
      <c r="J32" s="879">
        <f t="shared" si="1"/>
        <v>0</v>
      </c>
    </row>
    <row r="33" spans="1:10" x14ac:dyDescent="0.2">
      <c r="A33" s="228"/>
      <c r="B33" s="153"/>
      <c r="C33" s="153"/>
      <c r="D33" s="153"/>
      <c r="E33" s="153"/>
      <c r="F33" s="153"/>
      <c r="G33" s="153"/>
      <c r="H33" s="153"/>
      <c r="I33" s="1568" t="s">
        <v>423</v>
      </c>
      <c r="J33" s="1000">
        <f>SUM(J23:J32)</f>
        <v>0</v>
      </c>
    </row>
    <row r="34" spans="1:10" ht="15.75" thickBot="1" x14ac:dyDescent="0.25">
      <c r="A34" s="138"/>
      <c r="B34" s="134"/>
      <c r="C34" s="134"/>
      <c r="D34" s="134"/>
      <c r="E34" s="134"/>
      <c r="F34" s="134"/>
      <c r="G34" s="134"/>
      <c r="H34" s="134"/>
      <c r="I34" s="977" t="s">
        <v>380</v>
      </c>
      <c r="J34" s="1463"/>
    </row>
    <row r="35" spans="1:10" ht="16.5" thickTop="1" thickBot="1" x14ac:dyDescent="0.25">
      <c r="A35" s="1468"/>
      <c r="B35" s="1458"/>
      <c r="C35" s="1458"/>
      <c r="D35" s="1458"/>
      <c r="E35" s="1458"/>
      <c r="F35" s="1458"/>
      <c r="G35" s="1458"/>
      <c r="H35" s="1458"/>
      <c r="I35" s="1469"/>
      <c r="J35" s="1470"/>
    </row>
    <row r="36" spans="1:10" ht="15.75" thickTop="1" x14ac:dyDescent="0.2">
      <c r="A36" s="958" t="s">
        <v>57</v>
      </c>
      <c r="B36" s="959"/>
      <c r="C36" s="44"/>
      <c r="D36" s="44"/>
      <c r="E36" s="44"/>
      <c r="F36" s="44"/>
      <c r="G36" s="44"/>
      <c r="H36" s="44"/>
      <c r="I36" s="925"/>
      <c r="J36" s="1471"/>
    </row>
    <row r="37" spans="1:10" ht="30" x14ac:dyDescent="0.2">
      <c r="A37" s="995" t="s">
        <v>373</v>
      </c>
      <c r="B37" s="709" t="s">
        <v>3</v>
      </c>
      <c r="C37" s="997" t="s">
        <v>422</v>
      </c>
      <c r="D37" s="997"/>
      <c r="E37" s="997"/>
      <c r="F37" s="997"/>
      <c r="G37" s="998"/>
      <c r="H37" s="125" t="s">
        <v>58</v>
      </c>
      <c r="I37" s="125" t="s">
        <v>420</v>
      </c>
      <c r="J37" s="1005" t="s">
        <v>39</v>
      </c>
    </row>
    <row r="38" spans="1:10" x14ac:dyDescent="0.2">
      <c r="A38" s="703"/>
      <c r="B38" s="161"/>
      <c r="C38" s="838"/>
      <c r="D38" s="838"/>
      <c r="E38" s="838"/>
      <c r="F38" s="838"/>
      <c r="G38" s="835"/>
      <c r="H38" s="126"/>
      <c r="I38" s="1566"/>
      <c r="J38" s="873">
        <f t="shared" ref="J38:J47" si="2">H38*I38</f>
        <v>0</v>
      </c>
    </row>
    <row r="39" spans="1:10" x14ac:dyDescent="0.2">
      <c r="A39" s="175"/>
      <c r="B39" s="127"/>
      <c r="C39" s="837"/>
      <c r="D39" s="837"/>
      <c r="E39" s="837"/>
      <c r="F39" s="837"/>
      <c r="G39" s="832"/>
      <c r="H39" s="127"/>
      <c r="I39" s="1548"/>
      <c r="J39" s="876">
        <f t="shared" si="2"/>
        <v>0</v>
      </c>
    </row>
    <row r="40" spans="1:10" x14ac:dyDescent="0.2">
      <c r="A40" s="175"/>
      <c r="B40" s="127"/>
      <c r="C40" s="837"/>
      <c r="D40" s="837"/>
      <c r="E40" s="837"/>
      <c r="F40" s="837"/>
      <c r="G40" s="832"/>
      <c r="H40" s="127"/>
      <c r="I40" s="1548"/>
      <c r="J40" s="876">
        <f t="shared" si="2"/>
        <v>0</v>
      </c>
    </row>
    <row r="41" spans="1:10" x14ac:dyDescent="0.2">
      <c r="A41" s="175"/>
      <c r="B41" s="127"/>
      <c r="C41" s="837"/>
      <c r="D41" s="837"/>
      <c r="E41" s="837"/>
      <c r="F41" s="837"/>
      <c r="G41" s="832"/>
      <c r="H41" s="127"/>
      <c r="I41" s="1548"/>
      <c r="J41" s="876">
        <f t="shared" si="2"/>
        <v>0</v>
      </c>
    </row>
    <row r="42" spans="1:10" x14ac:dyDescent="0.2">
      <c r="A42" s="175"/>
      <c r="B42" s="127"/>
      <c r="C42" s="837"/>
      <c r="D42" s="837"/>
      <c r="E42" s="837"/>
      <c r="F42" s="837"/>
      <c r="G42" s="832"/>
      <c r="H42" s="127"/>
      <c r="I42" s="1548"/>
      <c r="J42" s="876">
        <f t="shared" si="2"/>
        <v>0</v>
      </c>
    </row>
    <row r="43" spans="1:10" x14ac:dyDescent="0.2">
      <c r="A43" s="175"/>
      <c r="B43" s="127"/>
      <c r="C43" s="837"/>
      <c r="D43" s="837"/>
      <c r="E43" s="837"/>
      <c r="F43" s="837"/>
      <c r="G43" s="832"/>
      <c r="H43" s="127"/>
      <c r="I43" s="1548"/>
      <c r="J43" s="876">
        <f t="shared" si="2"/>
        <v>0</v>
      </c>
    </row>
    <row r="44" spans="1:10" x14ac:dyDescent="0.2">
      <c r="A44" s="175"/>
      <c r="B44" s="127"/>
      <c r="C44" s="837"/>
      <c r="D44" s="837"/>
      <c r="E44" s="837"/>
      <c r="F44" s="837"/>
      <c r="G44" s="832"/>
      <c r="H44" s="127"/>
      <c r="I44" s="1548"/>
      <c r="J44" s="876">
        <f t="shared" si="2"/>
        <v>0</v>
      </c>
    </row>
    <row r="45" spans="1:10" x14ac:dyDescent="0.2">
      <c r="A45" s="175"/>
      <c r="B45" s="127"/>
      <c r="C45" s="837"/>
      <c r="D45" s="837"/>
      <c r="E45" s="837"/>
      <c r="F45" s="837"/>
      <c r="G45" s="832"/>
      <c r="H45" s="127"/>
      <c r="I45" s="1548"/>
      <c r="J45" s="876">
        <f t="shared" si="2"/>
        <v>0</v>
      </c>
    </row>
    <row r="46" spans="1:10" x14ac:dyDescent="0.2">
      <c r="A46" s="175"/>
      <c r="B46" s="127"/>
      <c r="C46" s="837"/>
      <c r="D46" s="837"/>
      <c r="E46" s="837"/>
      <c r="F46" s="837"/>
      <c r="G46" s="832"/>
      <c r="H46" s="127"/>
      <c r="I46" s="1548"/>
      <c r="J46" s="876">
        <f t="shared" si="2"/>
        <v>0</v>
      </c>
    </row>
    <row r="47" spans="1:10" ht="15.75" thickBot="1" x14ac:dyDescent="0.25">
      <c r="A47" s="224"/>
      <c r="B47" s="162"/>
      <c r="C47" s="836"/>
      <c r="D47" s="836"/>
      <c r="E47" s="836"/>
      <c r="F47" s="836"/>
      <c r="G47" s="833"/>
      <c r="H47" s="128"/>
      <c r="I47" s="1567"/>
      <c r="J47" s="879">
        <f t="shared" si="2"/>
        <v>0</v>
      </c>
    </row>
    <row r="48" spans="1:10" x14ac:dyDescent="0.2">
      <c r="A48" s="228"/>
      <c r="B48" s="153"/>
      <c r="C48" s="153"/>
      <c r="D48" s="153"/>
      <c r="E48" s="153"/>
      <c r="F48" s="153"/>
      <c r="G48" s="153"/>
      <c r="H48" s="153"/>
      <c r="I48" s="1568" t="s">
        <v>424</v>
      </c>
      <c r="J48" s="1000">
        <f>SUM(J38:J47)</f>
        <v>0</v>
      </c>
    </row>
    <row r="49" spans="1:10" ht="15.75" thickBot="1" x14ac:dyDescent="0.25">
      <c r="A49" s="138"/>
      <c r="B49" s="134"/>
      <c r="C49" s="134"/>
      <c r="D49" s="134"/>
      <c r="E49" s="134"/>
      <c r="F49" s="134"/>
      <c r="G49" s="134"/>
      <c r="H49" s="134"/>
      <c r="I49" s="977" t="s">
        <v>380</v>
      </c>
      <c r="J49" s="1463"/>
    </row>
    <row r="50" spans="1:10" ht="16.5" thickTop="1" thickBot="1" x14ac:dyDescent="0.25">
      <c r="A50" s="1468"/>
      <c r="B50" s="1458"/>
      <c r="C50" s="1458"/>
      <c r="D50" s="1458"/>
      <c r="E50" s="1458"/>
      <c r="F50" s="1458"/>
      <c r="G50" s="1458"/>
      <c r="H50" s="1458"/>
      <c r="I50" s="1469"/>
      <c r="J50" s="1470"/>
    </row>
    <row r="51" spans="1:10" ht="15.75" thickTop="1" x14ac:dyDescent="0.2">
      <c r="A51" s="177" t="s">
        <v>59</v>
      </c>
      <c r="B51" s="1464"/>
      <c r="C51" s="1465"/>
      <c r="D51" s="1465"/>
      <c r="E51" s="1465"/>
      <c r="F51" s="1465"/>
      <c r="G51" s="1465"/>
      <c r="H51" s="1465"/>
      <c r="I51" s="1466"/>
      <c r="J51" s="1467"/>
    </row>
    <row r="52" spans="1:10" ht="30" x14ac:dyDescent="0.2">
      <c r="A52" s="995" t="s">
        <v>373</v>
      </c>
      <c r="B52" s="709" t="s">
        <v>3</v>
      </c>
      <c r="C52" s="999" t="s">
        <v>9</v>
      </c>
      <c r="D52" s="125" t="s">
        <v>60</v>
      </c>
      <c r="E52" s="2006" t="s">
        <v>61</v>
      </c>
      <c r="F52" s="2007"/>
      <c r="G52" s="999" t="s">
        <v>10</v>
      </c>
      <c r="H52" s="999" t="s">
        <v>11</v>
      </c>
      <c r="I52" s="999" t="s">
        <v>420</v>
      </c>
      <c r="J52" s="1005" t="s">
        <v>39</v>
      </c>
    </row>
    <row r="53" spans="1:10" x14ac:dyDescent="0.2">
      <c r="A53" s="174"/>
      <c r="B53" s="1008"/>
      <c r="C53" s="126"/>
      <c r="D53" s="126"/>
      <c r="E53" s="2008"/>
      <c r="F53" s="2009"/>
      <c r="G53" s="126"/>
      <c r="H53" s="126"/>
      <c r="I53" s="1566"/>
      <c r="J53" s="873">
        <f t="shared" ref="J53:J62" si="3">D53*I53</f>
        <v>0</v>
      </c>
    </row>
    <row r="54" spans="1:10" x14ac:dyDescent="0.2">
      <c r="A54" s="175"/>
      <c r="B54" s="832"/>
      <c r="C54" s="127"/>
      <c r="D54" s="127"/>
      <c r="E54" s="2001"/>
      <c r="F54" s="2002"/>
      <c r="G54" s="127"/>
      <c r="H54" s="127"/>
      <c r="I54" s="1548"/>
      <c r="J54" s="876">
        <f t="shared" si="3"/>
        <v>0</v>
      </c>
    </row>
    <row r="55" spans="1:10" x14ac:dyDescent="0.2">
      <c r="A55" s="175"/>
      <c r="B55" s="832"/>
      <c r="C55" s="127"/>
      <c r="D55" s="127"/>
      <c r="E55" s="2001"/>
      <c r="F55" s="2002"/>
      <c r="G55" s="127"/>
      <c r="H55" s="127"/>
      <c r="I55" s="1548"/>
      <c r="J55" s="876">
        <f t="shared" si="3"/>
        <v>0</v>
      </c>
    </row>
    <row r="56" spans="1:10" x14ac:dyDescent="0.2">
      <c r="A56" s="175"/>
      <c r="B56" s="832"/>
      <c r="C56" s="127"/>
      <c r="D56" s="127"/>
      <c r="E56" s="2001"/>
      <c r="F56" s="2002"/>
      <c r="G56" s="127"/>
      <c r="H56" s="127"/>
      <c r="I56" s="1548"/>
      <c r="J56" s="876">
        <f t="shared" si="3"/>
        <v>0</v>
      </c>
    </row>
    <row r="57" spans="1:10" x14ac:dyDescent="0.2">
      <c r="A57" s="175"/>
      <c r="B57" s="832"/>
      <c r="C57" s="127"/>
      <c r="D57" s="127"/>
      <c r="E57" s="2001"/>
      <c r="F57" s="2002"/>
      <c r="G57" s="127"/>
      <c r="H57" s="127"/>
      <c r="I57" s="1548"/>
      <c r="J57" s="876">
        <f t="shared" si="3"/>
        <v>0</v>
      </c>
    </row>
    <row r="58" spans="1:10" x14ac:dyDescent="0.2">
      <c r="A58" s="175"/>
      <c r="B58" s="832"/>
      <c r="C58" s="127"/>
      <c r="D58" s="127"/>
      <c r="E58" s="2001"/>
      <c r="F58" s="2002"/>
      <c r="G58" s="127"/>
      <c r="H58" s="127"/>
      <c r="I58" s="1548"/>
      <c r="J58" s="876">
        <f t="shared" si="3"/>
        <v>0</v>
      </c>
    </row>
    <row r="59" spans="1:10" x14ac:dyDescent="0.2">
      <c r="A59" s="175"/>
      <c r="B59" s="832"/>
      <c r="C59" s="127"/>
      <c r="D59" s="127"/>
      <c r="E59" s="2001"/>
      <c r="F59" s="2002"/>
      <c r="G59" s="127"/>
      <c r="H59" s="127"/>
      <c r="I59" s="1548"/>
      <c r="J59" s="876">
        <f t="shared" si="3"/>
        <v>0</v>
      </c>
    </row>
    <row r="60" spans="1:10" x14ac:dyDescent="0.2">
      <c r="A60" s="175"/>
      <c r="B60" s="832"/>
      <c r="C60" s="127"/>
      <c r="D60" s="127"/>
      <c r="E60" s="2001"/>
      <c r="F60" s="2002"/>
      <c r="G60" s="127"/>
      <c r="H60" s="127"/>
      <c r="I60" s="1548"/>
      <c r="J60" s="876">
        <f t="shared" si="3"/>
        <v>0</v>
      </c>
    </row>
    <row r="61" spans="1:10" x14ac:dyDescent="0.2">
      <c r="A61" s="175"/>
      <c r="B61" s="832"/>
      <c r="C61" s="127"/>
      <c r="D61" s="127"/>
      <c r="E61" s="2001"/>
      <c r="F61" s="2002"/>
      <c r="G61" s="127"/>
      <c r="H61" s="127"/>
      <c r="I61" s="1548"/>
      <c r="J61" s="876">
        <f t="shared" si="3"/>
        <v>0</v>
      </c>
    </row>
    <row r="62" spans="1:10" ht="15.75" thickBot="1" x14ac:dyDescent="0.25">
      <c r="A62" s="176"/>
      <c r="B62" s="147"/>
      <c r="C62" s="128"/>
      <c r="D62" s="128"/>
      <c r="E62" s="2013"/>
      <c r="F62" s="2014"/>
      <c r="G62" s="128"/>
      <c r="H62" s="128"/>
      <c r="I62" s="1567"/>
      <c r="J62" s="879">
        <f t="shared" si="3"/>
        <v>0</v>
      </c>
    </row>
    <row r="63" spans="1:10" x14ac:dyDescent="0.2">
      <c r="A63" s="228"/>
      <c r="B63" s="153"/>
      <c r="C63" s="153"/>
      <c r="D63" s="153"/>
      <c r="E63" s="153"/>
      <c r="F63" s="153"/>
      <c r="G63" s="153"/>
      <c r="H63" s="153"/>
      <c r="I63" s="1568" t="s">
        <v>425</v>
      </c>
      <c r="J63" s="1000">
        <f>SUM(J53:J62)</f>
        <v>0</v>
      </c>
    </row>
    <row r="64" spans="1:10" x14ac:dyDescent="0.2">
      <c r="A64" s="138"/>
      <c r="B64" s="134"/>
      <c r="C64" s="134"/>
      <c r="D64" s="134"/>
      <c r="E64" s="134"/>
      <c r="F64" s="134"/>
      <c r="G64" s="134"/>
      <c r="H64" s="134"/>
      <c r="I64" s="977" t="s">
        <v>380</v>
      </c>
      <c r="J64" s="1001"/>
    </row>
    <row r="65" spans="1:10" ht="15.75" thickBot="1" x14ac:dyDescent="0.25">
      <c r="A65" s="2015"/>
      <c r="B65" s="2016"/>
      <c r="C65" s="2016"/>
      <c r="D65" s="2016"/>
      <c r="E65" s="2016"/>
      <c r="F65" s="2016"/>
      <c r="G65" s="2016"/>
      <c r="H65" s="2016"/>
      <c r="I65" s="2016"/>
      <c r="J65" s="1010"/>
    </row>
    <row r="66" spans="1:10" ht="16.5" thickTop="1" thickBot="1" x14ac:dyDescent="0.25">
      <c r="A66" s="2010" t="s">
        <v>426</v>
      </c>
      <c r="B66" s="2011"/>
      <c r="C66" s="2011"/>
      <c r="D66" s="2011"/>
      <c r="E66" s="2011"/>
      <c r="F66" s="2011"/>
      <c r="G66" s="2011"/>
      <c r="H66" s="2011"/>
      <c r="I66" s="2012"/>
      <c r="J66" s="1011">
        <f>J63+J48+J33+J18</f>
        <v>0</v>
      </c>
    </row>
    <row r="67" spans="1:10" ht="16.5" thickTop="1" thickBot="1" x14ac:dyDescent="0.25">
      <c r="A67" s="142"/>
      <c r="B67" s="139"/>
      <c r="C67" s="139"/>
      <c r="D67" s="139"/>
      <c r="E67" s="139"/>
      <c r="F67" s="139"/>
      <c r="G67" s="139"/>
      <c r="H67" s="139"/>
      <c r="I67" s="139" t="s">
        <v>380</v>
      </c>
      <c r="J67" s="1012">
        <f>J64+J49+J34+J19</f>
        <v>0</v>
      </c>
    </row>
    <row r="68" spans="1:10" ht="15.75" thickTop="1" x14ac:dyDescent="0.2"/>
  </sheetData>
  <mergeCells count="15">
    <mergeCell ref="A66:I66"/>
    <mergeCell ref="E59:F59"/>
    <mergeCell ref="E60:F60"/>
    <mergeCell ref="E61:F61"/>
    <mergeCell ref="E62:F62"/>
    <mergeCell ref="A65:I65"/>
    <mergeCell ref="E57:F57"/>
    <mergeCell ref="E58:F58"/>
    <mergeCell ref="A3:C3"/>
    <mergeCell ref="E3:F3"/>
    <mergeCell ref="E52:F52"/>
    <mergeCell ref="E53:F53"/>
    <mergeCell ref="E54:F54"/>
    <mergeCell ref="E55:F55"/>
    <mergeCell ref="E56:F56"/>
  </mergeCells>
  <phoneticPr fontId="33" type="noConversion"/>
  <printOptions horizontalCentered="1"/>
  <pageMargins left="0.55118110236220474" right="0.55118110236220474" top="0.78740157480314965" bottom="0.78740157480314965" header="0.51181102362204722" footer="0.51181102362204722"/>
  <pageSetup paperSize="9" scale="73" orientation="portrait" horizontalDpi="300" verticalDpi="300" r:id="rId1"/>
  <headerFooter alignWithMargins="0">
    <oddFooter>&amp;L&amp;8&amp;F (Rev 1 of 310805)&amp;C&amp;8&amp;A&amp;R&amp;8PRINT DATE: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G4" sqref="G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86"/>
      <c r="B1" s="1087"/>
      <c r="C1" s="1087"/>
      <c r="D1" s="1087"/>
      <c r="E1" s="1087"/>
      <c r="F1" s="1087"/>
      <c r="G1" s="1087"/>
      <c r="H1" s="1087"/>
      <c r="I1" s="1087"/>
      <c r="J1" s="1087"/>
      <c r="K1" s="1087" t="s">
        <v>436</v>
      </c>
      <c r="L1" s="1088"/>
    </row>
    <row r="2" spans="1:12" ht="15.75" x14ac:dyDescent="0.25">
      <c r="A2" s="1089"/>
      <c r="B2" s="982"/>
      <c r="C2" s="982"/>
      <c r="D2" s="982"/>
      <c r="E2" s="982"/>
      <c r="F2" s="1090" t="s">
        <v>437</v>
      </c>
      <c r="G2" s="982"/>
      <c r="H2" s="982"/>
      <c r="I2" s="982"/>
      <c r="J2" s="982"/>
      <c r="K2" s="982"/>
      <c r="L2" s="1091"/>
    </row>
    <row r="3" spans="1:12" x14ac:dyDescent="0.2">
      <c r="A3" s="1089"/>
      <c r="B3" s="982"/>
      <c r="C3" s="982"/>
      <c r="D3" s="982"/>
      <c r="E3" s="982"/>
      <c r="F3" s="982"/>
      <c r="G3" s="982"/>
      <c r="H3" s="982"/>
      <c r="I3" s="982"/>
      <c r="J3" s="982"/>
      <c r="K3" s="982"/>
      <c r="L3" s="1092"/>
    </row>
    <row r="4" spans="1:12" x14ac:dyDescent="0.2">
      <c r="A4" s="1089"/>
      <c r="B4" s="982"/>
      <c r="C4" s="982"/>
      <c r="D4" s="982"/>
      <c r="E4" s="982"/>
      <c r="F4" s="1093" t="s">
        <v>438</v>
      </c>
      <c r="G4" s="1582">
        <f>'Input Data'!D29</f>
        <v>0</v>
      </c>
      <c r="H4" s="982"/>
      <c r="I4" s="982"/>
      <c r="J4" s="1094" t="s">
        <v>3</v>
      </c>
      <c r="K4" s="982" t="s">
        <v>439</v>
      </c>
      <c r="L4" s="1095">
        <f>'Input Data'!D28</f>
        <v>0</v>
      </c>
    </row>
    <row r="5" spans="1:12" x14ac:dyDescent="0.2">
      <c r="A5" s="1089"/>
      <c r="B5" s="982"/>
      <c r="C5" s="982"/>
      <c r="D5" s="982"/>
      <c r="E5" s="982"/>
      <c r="F5" s="982"/>
      <c r="G5" s="982"/>
      <c r="H5" s="1113"/>
      <c r="I5" s="982"/>
      <c r="J5" s="1173"/>
      <c r="K5" s="982"/>
      <c r="L5" s="1097"/>
    </row>
    <row r="6" spans="1:12" x14ac:dyDescent="0.2">
      <c r="A6" s="1089"/>
      <c r="B6" s="1098" t="s">
        <v>440</v>
      </c>
      <c r="C6" s="982"/>
      <c r="D6" s="1098" t="s">
        <v>439</v>
      </c>
      <c r="E6" s="1099">
        <f>'Input Data'!D12</f>
        <v>0</v>
      </c>
      <c r="F6" s="1100"/>
      <c r="G6" s="1100"/>
      <c r="H6" s="1100"/>
      <c r="I6" s="1100"/>
      <c r="J6" s="1100"/>
      <c r="K6" s="1100"/>
      <c r="L6" s="1101"/>
    </row>
    <row r="7" spans="1:12" x14ac:dyDescent="0.2">
      <c r="A7" s="1089"/>
      <c r="B7" s="1098"/>
      <c r="C7" s="982"/>
      <c r="D7" s="1098"/>
      <c r="E7" s="1102"/>
      <c r="F7" s="1102"/>
      <c r="G7" s="1102"/>
      <c r="H7" s="1102"/>
      <c r="I7" s="1102"/>
      <c r="J7" s="1102"/>
      <c r="K7" s="1102"/>
      <c r="L7" s="1103"/>
    </row>
    <row r="8" spans="1:12" x14ac:dyDescent="0.2">
      <c r="A8" s="1089"/>
      <c r="B8" s="1098"/>
      <c r="C8" s="982"/>
      <c r="D8" s="1098"/>
      <c r="E8" s="1104"/>
      <c r="F8" s="1105"/>
      <c r="G8" s="1105"/>
      <c r="H8" s="1105"/>
      <c r="I8" s="1105"/>
      <c r="J8" s="1105"/>
      <c r="K8" s="1105"/>
      <c r="L8" s="1106"/>
    </row>
    <row r="9" spans="1:12" x14ac:dyDescent="0.2">
      <c r="A9" s="1089"/>
      <c r="B9" s="982"/>
      <c r="C9" s="982"/>
      <c r="D9" s="982"/>
      <c r="E9" s="1107" t="s">
        <v>441</v>
      </c>
      <c r="F9" s="1581">
        <f>'Input Data'!D7</f>
        <v>0</v>
      </c>
      <c r="G9" s="1108"/>
      <c r="H9" s="1096"/>
      <c r="I9" s="1108"/>
      <c r="J9" s="1096"/>
      <c r="K9" s="1108"/>
      <c r="L9" s="1097"/>
    </row>
    <row r="10" spans="1:12" x14ac:dyDescent="0.2">
      <c r="A10" s="1089"/>
      <c r="B10" s="982"/>
      <c r="C10" s="1099"/>
      <c r="D10" s="982"/>
      <c r="E10" s="1109"/>
      <c r="F10" s="1110"/>
      <c r="G10" s="1110"/>
      <c r="H10" s="1110"/>
      <c r="I10" s="1110"/>
      <c r="J10" s="1110"/>
      <c r="K10" s="1111"/>
      <c r="L10" s="1112"/>
    </row>
    <row r="11" spans="1:12" x14ac:dyDescent="0.2">
      <c r="A11" s="1089"/>
      <c r="B11" s="1098" t="s">
        <v>442</v>
      </c>
      <c r="C11" s="982"/>
      <c r="D11" s="1098" t="s">
        <v>439</v>
      </c>
      <c r="E11" s="1174">
        <f>'Input Data'!D13</f>
        <v>0</v>
      </c>
      <c r="G11" s="1114"/>
      <c r="H11" s="1114"/>
      <c r="I11" s="1114"/>
      <c r="J11" s="1114"/>
      <c r="K11" s="1114"/>
      <c r="L11" s="1115"/>
    </row>
    <row r="12" spans="1:12" x14ac:dyDescent="0.2">
      <c r="A12" s="1089"/>
      <c r="B12" s="1098" t="s">
        <v>443</v>
      </c>
      <c r="C12" s="982"/>
      <c r="D12" s="982"/>
      <c r="E12" s="1175">
        <f>'Input Data'!D14</f>
        <v>0</v>
      </c>
      <c r="G12" s="1116"/>
      <c r="H12" s="1116"/>
      <c r="I12" s="1116"/>
      <c r="K12" s="982" t="s">
        <v>444</v>
      </c>
      <c r="L12" s="1180">
        <f>'Input Data'!H14</f>
        <v>0</v>
      </c>
    </row>
    <row r="13" spans="1:12" x14ac:dyDescent="0.2">
      <c r="A13" s="1089"/>
      <c r="B13" s="1098" t="s">
        <v>445</v>
      </c>
      <c r="C13" s="982"/>
      <c r="D13" s="1098" t="s">
        <v>439</v>
      </c>
      <c r="E13" s="1176">
        <f>'Input Data'!D6</f>
        <v>0</v>
      </c>
      <c r="G13" s="982"/>
      <c r="H13" s="1093" t="s">
        <v>446</v>
      </c>
      <c r="I13" s="1117" t="s">
        <v>439</v>
      </c>
      <c r="J13" s="1176">
        <f>'Input Data'!D30</f>
        <v>0</v>
      </c>
      <c r="L13" s="1092"/>
    </row>
    <row r="14" spans="1:12" x14ac:dyDescent="0.2">
      <c r="A14" s="1089"/>
      <c r="B14" s="982"/>
      <c r="C14" s="982"/>
      <c r="D14" s="982"/>
      <c r="E14" s="982"/>
      <c r="F14" s="982"/>
      <c r="G14" s="982"/>
      <c r="H14" s="982"/>
      <c r="I14" s="982"/>
      <c r="J14" s="982"/>
      <c r="K14" s="982"/>
      <c r="L14" s="1092"/>
    </row>
    <row r="15" spans="1:12" x14ac:dyDescent="0.2">
      <c r="A15" s="1089"/>
      <c r="B15" s="1098" t="s">
        <v>447</v>
      </c>
      <c r="C15" s="982"/>
      <c r="D15" s="1098" t="s">
        <v>439</v>
      </c>
      <c r="E15" s="1176">
        <f>'Input Data'!D18</f>
        <v>0</v>
      </c>
      <c r="G15" s="982"/>
      <c r="H15" s="1093" t="s">
        <v>448</v>
      </c>
      <c r="I15" s="1117" t="s">
        <v>439</v>
      </c>
      <c r="J15" s="1177">
        <f>'Input Data'!D31</f>
        <v>0</v>
      </c>
      <c r="L15" s="1092"/>
    </row>
    <row r="16" spans="1:12" x14ac:dyDescent="0.2">
      <c r="A16" s="1089"/>
      <c r="B16" s="1098"/>
      <c r="C16" s="982"/>
      <c r="D16" s="1098"/>
      <c r="E16" s="1098"/>
      <c r="F16" s="982"/>
      <c r="G16" s="982"/>
      <c r="H16" s="1098"/>
      <c r="I16" s="1098"/>
      <c r="J16" s="1098"/>
      <c r="K16" s="982"/>
      <c r="L16" s="1118"/>
    </row>
    <row r="17" spans="1:12" ht="15.75" x14ac:dyDescent="0.25">
      <c r="A17" s="1119"/>
      <c r="B17" s="1098" t="s">
        <v>449</v>
      </c>
      <c r="C17" s="982"/>
      <c r="D17" s="982"/>
      <c r="E17" s="982"/>
      <c r="F17" s="982"/>
      <c r="G17" s="982"/>
      <c r="H17" s="982"/>
      <c r="I17" s="982"/>
      <c r="J17" s="982"/>
      <c r="K17" s="982"/>
      <c r="L17" s="1120" t="s">
        <v>450</v>
      </c>
    </row>
    <row r="18" spans="1:12" x14ac:dyDescent="0.2">
      <c r="A18" s="2017" t="s">
        <v>451</v>
      </c>
      <c r="B18" s="982"/>
      <c r="C18" s="982"/>
      <c r="D18" s="982"/>
      <c r="E18" s="982"/>
      <c r="F18" s="1121"/>
      <c r="G18" s="982"/>
      <c r="H18" s="982"/>
      <c r="I18" s="982"/>
      <c r="J18" s="982"/>
      <c r="K18" s="982"/>
      <c r="L18" s="1122"/>
    </row>
    <row r="19" spans="1:12" x14ac:dyDescent="0.2">
      <c r="A19" s="2018"/>
      <c r="B19" s="1098" t="s">
        <v>452</v>
      </c>
      <c r="C19" s="982"/>
      <c r="D19" s="1098" t="s">
        <v>439</v>
      </c>
      <c r="E19" s="1121" t="s">
        <v>453</v>
      </c>
      <c r="F19" s="1121"/>
      <c r="G19" s="982"/>
      <c r="H19" s="982" t="s">
        <v>454</v>
      </c>
      <c r="I19" s="982"/>
      <c r="J19" s="982"/>
      <c r="K19" s="982"/>
      <c r="L19" s="1123">
        <f>IF('Input Data'!E10="E",'Invoice Engineering Project'!O56-'Invoice Engineering Project'!B91,'Invoice Multidiscipl Project '!O45-'Invoice Multidiscipl Project '!B80)</f>
        <v>0</v>
      </c>
    </row>
    <row r="20" spans="1:12" x14ac:dyDescent="0.2">
      <c r="A20" s="2018"/>
      <c r="B20" s="982"/>
      <c r="C20" s="982"/>
      <c r="D20" s="982"/>
      <c r="E20" s="982"/>
      <c r="F20" s="982"/>
      <c r="G20" s="982"/>
      <c r="H20" s="1124" t="s">
        <v>455</v>
      </c>
      <c r="I20" s="982"/>
      <c r="J20" s="1124"/>
      <c r="K20" s="982"/>
      <c r="L20" s="1481">
        <f>-'Input Data'!F11*'Input Data'!H11</f>
        <v>0</v>
      </c>
    </row>
    <row r="21" spans="1:12" x14ac:dyDescent="0.2">
      <c r="A21" s="2019"/>
      <c r="B21" s="982"/>
      <c r="C21" s="982"/>
      <c r="D21" s="982"/>
      <c r="E21" s="982"/>
      <c r="F21" s="982"/>
      <c r="G21" s="982"/>
      <c r="H21" s="1989" t="s">
        <v>456</v>
      </c>
      <c r="I21" s="982"/>
      <c r="J21" s="1989" t="s">
        <v>457</v>
      </c>
      <c r="K21" s="982"/>
      <c r="L21" s="1125"/>
    </row>
    <row r="22" spans="1:12" x14ac:dyDescent="0.2">
      <c r="A22" s="1126" t="s">
        <v>458</v>
      </c>
      <c r="B22" s="1098" t="s">
        <v>459</v>
      </c>
      <c r="C22" s="982"/>
      <c r="D22" s="1098" t="s">
        <v>439</v>
      </c>
      <c r="E22" s="1121"/>
      <c r="F22" s="982"/>
      <c r="G22" s="982"/>
      <c r="H22" s="2020"/>
      <c r="I22" s="982"/>
      <c r="J22" s="2020"/>
      <c r="K22" s="982"/>
      <c r="L22" s="1123"/>
    </row>
    <row r="23" spans="1:12" x14ac:dyDescent="0.2">
      <c r="A23" s="1127"/>
      <c r="B23" s="1098"/>
      <c r="C23" s="1096" t="s">
        <v>460</v>
      </c>
      <c r="D23" s="1096"/>
      <c r="E23" s="1096"/>
      <c r="F23" s="1096"/>
      <c r="G23" s="1096"/>
      <c r="H23" s="1128">
        <f>'Time Based'!I22</f>
        <v>0</v>
      </c>
      <c r="I23" s="1096"/>
      <c r="J23" s="1128">
        <f>H23-'Time Based'!I23</f>
        <v>0</v>
      </c>
      <c r="K23" s="982"/>
      <c r="L23" s="1129"/>
    </row>
    <row r="24" spans="1:12" x14ac:dyDescent="0.2">
      <c r="A24" s="1127"/>
      <c r="B24" s="1098"/>
      <c r="C24" s="982" t="s">
        <v>461</v>
      </c>
      <c r="D24" s="1098"/>
      <c r="E24" s="982"/>
      <c r="F24" s="982"/>
      <c r="G24" s="982"/>
      <c r="H24" s="1130">
        <f>'Time Based'!I37</f>
        <v>0</v>
      </c>
      <c r="I24" s="982"/>
      <c r="J24" s="1130">
        <f>H24-'Time Based'!I38</f>
        <v>0</v>
      </c>
      <c r="K24" s="982"/>
      <c r="L24" s="1129"/>
    </row>
    <row r="25" spans="1:12" x14ac:dyDescent="0.2">
      <c r="A25" s="1127"/>
      <c r="B25" s="982"/>
      <c r="C25" s="982" t="s">
        <v>462</v>
      </c>
      <c r="D25" s="1098"/>
      <c r="E25" s="982"/>
      <c r="F25" s="982"/>
      <c r="G25" s="982"/>
      <c r="H25" s="1131">
        <v>0</v>
      </c>
      <c r="I25" s="982"/>
      <c r="J25" s="1131">
        <f>H25-'Time Based'!I57</f>
        <v>0</v>
      </c>
      <c r="K25" s="982"/>
      <c r="L25" s="1125"/>
    </row>
    <row r="26" spans="1:12" x14ac:dyDescent="0.2">
      <c r="A26" s="1127"/>
      <c r="B26" s="982"/>
      <c r="C26" s="982" t="s">
        <v>463</v>
      </c>
      <c r="D26" s="1121"/>
      <c r="E26" s="982"/>
      <c r="F26" s="982"/>
      <c r="G26" s="982"/>
      <c r="H26" s="1131">
        <f>'Time Based'!I75</f>
        <v>0</v>
      </c>
      <c r="I26" s="982"/>
      <c r="J26" s="1131">
        <f>H26-'Time Based'!I76</f>
        <v>0</v>
      </c>
      <c r="K26" s="982"/>
      <c r="L26" s="1125"/>
    </row>
    <row r="27" spans="1:12" x14ac:dyDescent="0.2">
      <c r="A27" s="1127"/>
      <c r="C27" s="1121"/>
      <c r="H27" s="1131"/>
      <c r="I27" s="982"/>
      <c r="J27" s="1131"/>
      <c r="K27" s="982"/>
      <c r="L27" s="1129"/>
    </row>
    <row r="28" spans="1:12" ht="15.75" thickBot="1" x14ac:dyDescent="0.25">
      <c r="A28" s="1127"/>
      <c r="B28" s="1098" t="s">
        <v>464</v>
      </c>
      <c r="C28" s="982" t="s">
        <v>465</v>
      </c>
      <c r="D28" s="982"/>
      <c r="E28" s="982"/>
      <c r="F28" s="982"/>
      <c r="G28" s="982"/>
      <c r="H28" s="1132">
        <v>0</v>
      </c>
      <c r="I28" s="982"/>
      <c r="J28" s="1133">
        <f>H28</f>
        <v>0</v>
      </c>
      <c r="K28" s="982"/>
      <c r="L28" s="1125"/>
    </row>
    <row r="29" spans="1:12" ht="15.75" thickBot="1" x14ac:dyDescent="0.25">
      <c r="A29" s="1127"/>
      <c r="B29" s="982"/>
      <c r="C29" s="982"/>
      <c r="D29" s="1098"/>
      <c r="E29" s="982"/>
      <c r="F29" s="982"/>
      <c r="G29" s="1134" t="s">
        <v>466</v>
      </c>
      <c r="H29" s="1135">
        <f>SUM(H23:H28)</f>
        <v>0</v>
      </c>
      <c r="I29" s="982"/>
      <c r="J29" s="1136">
        <f>SUM(J24:J28)</f>
        <v>0</v>
      </c>
      <c r="K29" s="982"/>
      <c r="L29" s="1123">
        <f>J29</f>
        <v>0</v>
      </c>
    </row>
    <row r="30" spans="1:12" x14ac:dyDescent="0.2">
      <c r="A30" s="1127"/>
      <c r="B30" s="982"/>
      <c r="C30" s="982"/>
      <c r="D30" s="982"/>
      <c r="E30" s="982"/>
      <c r="F30" s="982"/>
      <c r="G30" s="982"/>
      <c r="H30" s="982"/>
      <c r="I30" s="982"/>
      <c r="J30" s="1137"/>
      <c r="K30" s="982"/>
      <c r="L30" s="1125"/>
    </row>
    <row r="31" spans="1:12" x14ac:dyDescent="0.2">
      <c r="A31" s="1127"/>
      <c r="B31" s="982"/>
      <c r="C31" s="982"/>
      <c r="D31" s="982"/>
      <c r="E31" s="982"/>
      <c r="F31" s="982"/>
      <c r="G31" s="982"/>
      <c r="H31" s="2021" t="s">
        <v>467</v>
      </c>
      <c r="I31" s="2022"/>
      <c r="J31" s="2023"/>
      <c r="K31" s="982"/>
      <c r="L31" s="1125"/>
    </row>
    <row r="32" spans="1:12" x14ac:dyDescent="0.2">
      <c r="A32" s="1127"/>
      <c r="B32" s="1098" t="s">
        <v>468</v>
      </c>
      <c r="C32" s="982"/>
      <c r="D32" s="982"/>
      <c r="E32" s="982"/>
      <c r="F32" s="982"/>
      <c r="G32" s="982"/>
      <c r="H32" s="1989" t="s">
        <v>456</v>
      </c>
      <c r="I32" s="1138"/>
      <c r="J32" s="1989" t="s">
        <v>457</v>
      </c>
      <c r="K32" s="982"/>
      <c r="L32" s="1125"/>
    </row>
    <row r="33" spans="1:12" x14ac:dyDescent="0.2">
      <c r="A33" s="1127"/>
      <c r="B33" s="982"/>
      <c r="C33" s="982"/>
      <c r="D33" s="982"/>
      <c r="E33" s="982"/>
      <c r="F33" s="982"/>
      <c r="G33" s="982"/>
      <c r="H33" s="2020"/>
      <c r="I33" s="1139"/>
      <c r="J33" s="2020"/>
      <c r="K33" s="982"/>
      <c r="L33" s="1125"/>
    </row>
    <row r="34" spans="1:12" x14ac:dyDescent="0.2">
      <c r="A34" s="1126" t="s">
        <v>469</v>
      </c>
      <c r="B34" s="1098" t="s">
        <v>470</v>
      </c>
      <c r="C34" s="982"/>
      <c r="D34" s="1098" t="s">
        <v>439</v>
      </c>
      <c r="E34" s="1140"/>
      <c r="F34" s="1141"/>
      <c r="G34" s="1142"/>
      <c r="H34" s="1130">
        <f>'Subsistance &amp; Travelling'!O86</f>
        <v>0</v>
      </c>
      <c r="I34" s="1143"/>
      <c r="J34" s="1130">
        <f>H34-'Subsistance &amp; Travelling'!O87</f>
        <v>0</v>
      </c>
      <c r="K34" s="982"/>
      <c r="L34" s="1125"/>
    </row>
    <row r="35" spans="1:12" x14ac:dyDescent="0.2">
      <c r="A35" s="1126"/>
      <c r="B35" s="1098" t="s">
        <v>232</v>
      </c>
      <c r="C35" s="1121"/>
      <c r="D35" s="1144"/>
      <c r="E35" s="1121"/>
      <c r="F35" s="2024"/>
      <c r="G35" s="2025"/>
      <c r="H35" s="1132"/>
      <c r="I35" s="1143"/>
      <c r="J35" s="1132"/>
      <c r="K35" s="982"/>
      <c r="L35" s="1125"/>
    </row>
    <row r="36" spans="1:12" x14ac:dyDescent="0.2">
      <c r="A36" s="1126" t="s">
        <v>471</v>
      </c>
      <c r="B36" s="1098" t="s">
        <v>472</v>
      </c>
      <c r="C36" s="1121"/>
      <c r="D36" s="1144"/>
      <c r="E36" s="1121"/>
      <c r="F36" s="2024"/>
      <c r="G36" s="2025"/>
      <c r="H36" s="1130">
        <f>'Typing, Duplicating, &amp; Printing'!J66</f>
        <v>0</v>
      </c>
      <c r="I36" s="1143"/>
      <c r="J36" s="1130">
        <f>H36-'Typing, Duplicating, &amp; Printing'!J67</f>
        <v>0</v>
      </c>
      <c r="K36" s="982"/>
      <c r="L36" s="1125"/>
    </row>
    <row r="37" spans="1:12" ht="15.75" thickBot="1" x14ac:dyDescent="0.25">
      <c r="A37" s="1126"/>
      <c r="B37" s="982"/>
      <c r="C37" s="1121"/>
      <c r="D37" s="1121"/>
      <c r="E37" s="1121"/>
      <c r="F37" s="1121"/>
      <c r="G37" s="1121"/>
      <c r="H37" s="1132"/>
      <c r="I37" s="1143"/>
      <c r="J37" s="1132"/>
      <c r="K37" s="982"/>
      <c r="L37" s="1125"/>
    </row>
    <row r="38" spans="1:12" ht="15.75" thickBot="1" x14ac:dyDescent="0.25">
      <c r="A38" s="1127"/>
      <c r="B38" s="982"/>
      <c r="C38" s="2030" t="s">
        <v>473</v>
      </c>
      <c r="D38" s="2030"/>
      <c r="E38" s="2030"/>
      <c r="F38" s="2030"/>
      <c r="G38" s="2030"/>
      <c r="H38" s="1135">
        <f>SUM(H34:H37)</f>
        <v>0</v>
      </c>
      <c r="I38" s="982"/>
      <c r="J38" s="1145">
        <f>SUM(J34:J37)</f>
        <v>0</v>
      </c>
      <c r="K38" s="982"/>
      <c r="L38" s="1123">
        <f>J38</f>
        <v>0</v>
      </c>
    </row>
    <row r="39" spans="1:12" x14ac:dyDescent="0.2">
      <c r="A39" s="1146"/>
      <c r="B39" s="982"/>
      <c r="C39" s="1121"/>
      <c r="D39" s="1121"/>
      <c r="E39" s="1121"/>
      <c r="F39" s="1121"/>
      <c r="G39" s="1121"/>
      <c r="H39" s="982"/>
      <c r="I39" s="982"/>
      <c r="J39" s="1147"/>
      <c r="K39" s="982"/>
      <c r="L39" s="1125"/>
    </row>
    <row r="40" spans="1:12" x14ac:dyDescent="0.2">
      <c r="A40" s="1146"/>
      <c r="B40" s="1098" t="s">
        <v>474</v>
      </c>
      <c r="C40" s="1121"/>
      <c r="D40" s="1121"/>
      <c r="E40" s="1121"/>
      <c r="F40" s="1121"/>
      <c r="G40" s="1121"/>
      <c r="H40" s="2021" t="s">
        <v>475</v>
      </c>
      <c r="I40" s="2022"/>
      <c r="J40" s="2023"/>
      <c r="K40" s="982"/>
      <c r="L40" s="1125"/>
    </row>
    <row r="41" spans="1:12" x14ac:dyDescent="0.2">
      <c r="A41" s="1146"/>
      <c r="B41" s="982"/>
      <c r="C41" s="1121"/>
      <c r="D41" s="1121"/>
      <c r="E41" s="1121"/>
      <c r="F41" s="1121"/>
      <c r="G41" s="1121"/>
      <c r="H41" s="1989" t="s">
        <v>456</v>
      </c>
      <c r="I41" s="1138"/>
      <c r="J41" s="1989" t="s">
        <v>457</v>
      </c>
      <c r="K41" s="982"/>
      <c r="L41" s="1125"/>
    </row>
    <row r="42" spans="1:12" x14ac:dyDescent="0.2">
      <c r="A42" s="1146"/>
      <c r="B42" s="982"/>
      <c r="C42" s="1121"/>
      <c r="D42" s="1121"/>
      <c r="E42" s="1121"/>
      <c r="F42" s="1121"/>
      <c r="G42" s="1121"/>
      <c r="H42" s="2020"/>
      <c r="I42" s="1139"/>
      <c r="J42" s="2020"/>
      <c r="K42" s="982"/>
      <c r="L42" s="1125"/>
    </row>
    <row r="43" spans="1:12" x14ac:dyDescent="0.2">
      <c r="A43" s="1126" t="s">
        <v>476</v>
      </c>
      <c r="B43" s="1098" t="s">
        <v>477</v>
      </c>
      <c r="C43" s="1121"/>
      <c r="D43" s="1144"/>
      <c r="E43" s="1121"/>
      <c r="F43" s="2024"/>
      <c r="G43" s="2025"/>
      <c r="H43" s="1148">
        <f>'Site staff &amp; Other'!I48</f>
        <v>0</v>
      </c>
      <c r="I43" s="982"/>
      <c r="J43" s="1148">
        <f>H43-'Site staff &amp; Other'!I49</f>
        <v>0</v>
      </c>
      <c r="K43" s="982"/>
      <c r="L43" s="1125"/>
    </row>
    <row r="44" spans="1:12" x14ac:dyDescent="0.2">
      <c r="A44" s="1126"/>
      <c r="B44" s="982"/>
      <c r="C44" s="1121"/>
      <c r="D44" s="1121"/>
      <c r="E44" s="1121"/>
      <c r="F44" s="1121"/>
      <c r="G44" s="1149"/>
      <c r="H44" s="1132"/>
      <c r="I44" s="982"/>
      <c r="J44" s="1132"/>
      <c r="K44" s="982"/>
      <c r="L44" s="1125"/>
    </row>
    <row r="45" spans="1:12" x14ac:dyDescent="0.2">
      <c r="A45" s="1126" t="s">
        <v>476</v>
      </c>
      <c r="B45" s="1098" t="s">
        <v>478</v>
      </c>
      <c r="C45" s="1121"/>
      <c r="D45" s="1144"/>
      <c r="E45" s="1121"/>
      <c r="F45" s="1141"/>
      <c r="G45" s="1142"/>
      <c r="H45" s="1130">
        <f>'Site staff &amp; Other'!I63</f>
        <v>0</v>
      </c>
      <c r="I45" s="982"/>
      <c r="J45" s="1130">
        <f>H45-'Site staff &amp; Other'!I64</f>
        <v>0</v>
      </c>
      <c r="K45" s="982"/>
      <c r="L45" s="1125"/>
    </row>
    <row r="46" spans="1:12" ht="15.75" thickBot="1" x14ac:dyDescent="0.25">
      <c r="A46" s="1126"/>
      <c r="B46" s="982"/>
      <c r="C46" s="1121"/>
      <c r="D46" s="1121"/>
      <c r="E46" s="1121"/>
      <c r="F46" s="1121"/>
      <c r="G46" s="1149"/>
      <c r="H46" s="1132"/>
      <c r="I46" s="982"/>
      <c r="J46" s="1132"/>
      <c r="K46" s="982"/>
      <c r="L46" s="1125"/>
    </row>
    <row r="47" spans="1:12" ht="15.75" thickBot="1" x14ac:dyDescent="0.25">
      <c r="A47" s="1146"/>
      <c r="B47" s="2026" t="s">
        <v>479</v>
      </c>
      <c r="C47" s="2027"/>
      <c r="D47" s="2027"/>
      <c r="E47" s="2027"/>
      <c r="F47" s="2027"/>
      <c r="G47" s="2027"/>
      <c r="H47" s="1150">
        <f>SUM(H43:H46)</f>
        <v>0</v>
      </c>
      <c r="I47" s="982"/>
      <c r="J47" s="1145">
        <f>SUM(J43:J46)</f>
        <v>0</v>
      </c>
      <c r="K47" s="982"/>
      <c r="L47" s="1123">
        <f>J47</f>
        <v>0</v>
      </c>
    </row>
    <row r="48" spans="1:12" x14ac:dyDescent="0.2">
      <c r="A48" s="1146"/>
      <c r="B48" s="982"/>
      <c r="C48" s="982"/>
      <c r="D48" s="982"/>
      <c r="E48" s="982"/>
      <c r="F48" s="982"/>
      <c r="G48" s="982"/>
      <c r="H48" s="1151"/>
      <c r="I48" s="982"/>
      <c r="J48" s="982"/>
      <c r="K48" s="982"/>
      <c r="L48" s="1125"/>
    </row>
    <row r="49" spans="1:12" ht="15.75" thickBot="1" x14ac:dyDescent="0.25">
      <c r="A49" s="1126" t="s">
        <v>480</v>
      </c>
      <c r="B49" s="1152" t="s">
        <v>232</v>
      </c>
      <c r="C49" s="1153"/>
      <c r="D49" s="1153"/>
      <c r="E49" s="1153"/>
      <c r="F49" s="285"/>
      <c r="G49" s="1094" t="s">
        <v>481</v>
      </c>
      <c r="H49" s="1154">
        <f>'Non Taxable'!J18</f>
        <v>0</v>
      </c>
      <c r="I49" s="1096"/>
      <c r="J49" s="1155">
        <f>H49-'Non Taxable'!J19</f>
        <v>0</v>
      </c>
      <c r="K49" s="982"/>
      <c r="L49" s="1156">
        <f>J49</f>
        <v>0</v>
      </c>
    </row>
    <row r="50" spans="1:12" ht="15.75" thickBot="1" x14ac:dyDescent="0.25">
      <c r="A50" s="1146"/>
      <c r="B50" s="1153"/>
      <c r="C50" s="1157"/>
      <c r="D50" s="1093"/>
      <c r="E50" s="1093"/>
      <c r="F50" s="285"/>
      <c r="G50" s="1093" t="s">
        <v>482</v>
      </c>
      <c r="H50" s="1158">
        <f>SUM(H23:H28)+SUM(H34:H36)+SUM(H43:H45)+H49</f>
        <v>0</v>
      </c>
      <c r="I50" s="1096"/>
      <c r="J50" s="1158">
        <f>SUM(J23:J28)+SUM(J34:J36)+SUM(J43:J45)+J49</f>
        <v>0</v>
      </c>
      <c r="K50" s="982"/>
      <c r="L50" s="1125"/>
    </row>
    <row r="51" spans="1:12" x14ac:dyDescent="0.2">
      <c r="A51" s="1146"/>
      <c r="B51" s="1157"/>
      <c r="C51" s="1157"/>
      <c r="D51" s="1157"/>
      <c r="E51" s="982"/>
      <c r="F51" s="982"/>
      <c r="G51" s="982"/>
      <c r="H51" s="982"/>
      <c r="I51" s="982"/>
      <c r="J51" s="982"/>
      <c r="K51" s="982"/>
      <c r="L51" s="1129"/>
    </row>
    <row r="52" spans="1:12" x14ac:dyDescent="0.2">
      <c r="A52" s="1146"/>
      <c r="B52" s="1159"/>
      <c r="C52" s="1159"/>
      <c r="D52" s="1159"/>
      <c r="E52" s="1160"/>
      <c r="F52" s="1161"/>
      <c r="G52" s="1161"/>
      <c r="H52" s="1161"/>
      <c r="I52" s="1161"/>
      <c r="J52" s="1161"/>
      <c r="K52" s="1161"/>
      <c r="L52" s="1122"/>
    </row>
    <row r="53" spans="1:12" x14ac:dyDescent="0.2">
      <c r="A53" s="1146"/>
      <c r="B53" s="1121"/>
      <c r="C53" s="1121"/>
      <c r="D53" s="1121"/>
      <c r="E53" s="1162" t="s">
        <v>483</v>
      </c>
      <c r="F53" s="982"/>
      <c r="G53" s="982"/>
      <c r="H53" s="982"/>
      <c r="I53" s="982"/>
      <c r="J53" s="982"/>
      <c r="K53" s="982"/>
      <c r="L53" s="1163">
        <f>SUM(L18:L47)</f>
        <v>0</v>
      </c>
    </row>
    <row r="54" spans="1:12" x14ac:dyDescent="0.2">
      <c r="A54" s="1146"/>
      <c r="B54" s="1121"/>
      <c r="C54" s="1121"/>
      <c r="D54" s="1121"/>
      <c r="E54" s="1162" t="s">
        <v>484</v>
      </c>
      <c r="F54" s="1164">
        <v>0.14000000000000001</v>
      </c>
      <c r="G54" s="982" t="s">
        <v>485</v>
      </c>
      <c r="H54" s="1165">
        <f>L53</f>
        <v>0</v>
      </c>
      <c r="I54" s="982"/>
      <c r="J54" s="982"/>
      <c r="K54" s="982"/>
      <c r="L54" s="1129">
        <f>F54*L53</f>
        <v>0</v>
      </c>
    </row>
    <row r="55" spans="1:12" ht="15.75" thickBot="1" x14ac:dyDescent="0.25">
      <c r="A55" s="1146"/>
      <c r="B55" s="1121"/>
      <c r="C55" s="1121"/>
      <c r="D55" s="1121"/>
      <c r="E55" s="1143" t="s">
        <v>486</v>
      </c>
      <c r="F55" s="982"/>
      <c r="G55" s="982"/>
      <c r="H55" s="982"/>
      <c r="I55" s="982"/>
      <c r="J55" s="982"/>
      <c r="K55" s="982"/>
      <c r="L55" s="1166">
        <f>L49</f>
        <v>0</v>
      </c>
    </row>
    <row r="56" spans="1:12" ht="15.75" thickBot="1" x14ac:dyDescent="0.25">
      <c r="A56" s="1146"/>
      <c r="B56" s="1167"/>
      <c r="C56" s="1167"/>
      <c r="D56" s="1167"/>
      <c r="E56" s="2028" t="s">
        <v>487</v>
      </c>
      <c r="F56" s="2029"/>
      <c r="G56" s="2029"/>
      <c r="H56" s="2029"/>
      <c r="I56" s="1124"/>
      <c r="J56" s="1124"/>
      <c r="K56" s="1124"/>
      <c r="L56" s="1168">
        <f>L53+L54+L55</f>
        <v>0</v>
      </c>
    </row>
    <row r="57" spans="1:12" ht="15.75" thickBot="1" x14ac:dyDescent="0.25">
      <c r="A57" s="1169"/>
      <c r="B57" s="1170" t="s">
        <v>488</v>
      </c>
      <c r="C57" s="1171"/>
      <c r="D57" s="1171"/>
      <c r="E57" s="1171"/>
      <c r="F57" s="1171"/>
      <c r="G57" s="1171"/>
      <c r="H57" s="1171"/>
      <c r="I57" s="1171"/>
      <c r="J57" s="1171"/>
      <c r="K57" s="1171"/>
      <c r="L57" s="1172"/>
    </row>
    <row r="58" spans="1:12" ht="15.75" thickTop="1" x14ac:dyDescent="0.2"/>
  </sheetData>
  <mergeCells count="15">
    <mergeCell ref="F43:G43"/>
    <mergeCell ref="B47:G47"/>
    <mergeCell ref="E56:H56"/>
    <mergeCell ref="F35:G35"/>
    <mergeCell ref="F36:G36"/>
    <mergeCell ref="C38:G38"/>
    <mergeCell ref="H40:J40"/>
    <mergeCell ref="H41:H42"/>
    <mergeCell ref="J41:J42"/>
    <mergeCell ref="A18:A21"/>
    <mergeCell ref="H21:H22"/>
    <mergeCell ref="J21:J22"/>
    <mergeCell ref="H31:J31"/>
    <mergeCell ref="H32:H33"/>
    <mergeCell ref="J32:J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I67"/>
  <sheetViews>
    <sheetView zoomScaleNormal="100" zoomScaleSheetLayoutView="100" workbookViewId="0">
      <selection activeCell="A3" sqref="A3:B3"/>
    </sheetView>
  </sheetViews>
  <sheetFormatPr defaultRowHeight="15" x14ac:dyDescent="0.2"/>
  <cols>
    <col min="1" max="1" width="5.109375" customWidth="1"/>
    <col min="2" max="2" width="10.5546875" customWidth="1"/>
    <col min="3" max="3" width="13.109375" customWidth="1"/>
    <col min="4" max="4" width="19.109375" customWidth="1"/>
    <col min="5" max="5" width="10.77734375" customWidth="1"/>
    <col min="6" max="6" width="13.77734375" customWidth="1"/>
    <col min="7" max="7" width="11" customWidth="1"/>
    <col min="8" max="8" width="9" bestFit="1" customWidth="1"/>
    <col min="9" max="9" width="13.109375" customWidth="1"/>
  </cols>
  <sheetData>
    <row r="1" spans="1:9" ht="18.75" thickTop="1" x14ac:dyDescent="0.2">
      <c r="A1" s="847" t="s">
        <v>62</v>
      </c>
      <c r="B1" s="121"/>
      <c r="C1" s="121"/>
      <c r="D1" s="121"/>
      <c r="E1" s="121"/>
      <c r="F1" s="121"/>
      <c r="G1" s="121"/>
      <c r="H1" s="867"/>
      <c r="I1" s="122"/>
    </row>
    <row r="2" spans="1:9" ht="15.75" x14ac:dyDescent="0.2">
      <c r="A2" s="166" t="s">
        <v>152</v>
      </c>
      <c r="B2" s="44"/>
      <c r="C2" s="44"/>
      <c r="D2" s="44"/>
      <c r="F2" s="165" t="s">
        <v>600</v>
      </c>
      <c r="G2" s="44"/>
      <c r="I2" s="14"/>
    </row>
    <row r="3" spans="1:9" ht="15.75" thickBot="1" x14ac:dyDescent="0.25">
      <c r="A3" s="2031"/>
      <c r="B3" s="2032"/>
      <c r="C3" s="2032" t="s">
        <v>26</v>
      </c>
      <c r="D3" s="2032"/>
      <c r="E3" s="855">
        <f>'Input Data'!D29</f>
        <v>0</v>
      </c>
      <c r="F3" s="143" t="s">
        <v>206</v>
      </c>
      <c r="G3" s="1473">
        <f>'Input Data'!D7</f>
        <v>0</v>
      </c>
      <c r="H3" s="331"/>
      <c r="I3" s="145"/>
    </row>
    <row r="4" spans="1:9" ht="15.75" thickTop="1" x14ac:dyDescent="0.2">
      <c r="A4" s="173" t="s">
        <v>63</v>
      </c>
      <c r="B4" s="1014"/>
      <c r="C4" s="124"/>
      <c r="D4" s="124"/>
      <c r="E4" s="124"/>
      <c r="F4" s="124"/>
      <c r="G4" s="124"/>
      <c r="H4" s="44"/>
      <c r="I4" s="172"/>
    </row>
    <row r="5" spans="1:9" ht="30" x14ac:dyDescent="0.2">
      <c r="A5" s="995" t="s">
        <v>373</v>
      </c>
      <c r="B5" s="708" t="s">
        <v>64</v>
      </c>
      <c r="C5" s="931" t="s">
        <v>36</v>
      </c>
      <c r="D5" s="869" t="s">
        <v>20</v>
      </c>
      <c r="E5" s="708"/>
      <c r="F5" s="931" t="s">
        <v>427</v>
      </c>
      <c r="G5" s="931" t="s">
        <v>65</v>
      </c>
      <c r="H5" s="931" t="s">
        <v>325</v>
      </c>
      <c r="I5" s="701" t="s">
        <v>5</v>
      </c>
    </row>
    <row r="6" spans="1:9" x14ac:dyDescent="0.2">
      <c r="A6" s="1015"/>
      <c r="B6" s="1016"/>
      <c r="C6" s="1017"/>
      <c r="D6" s="1018"/>
      <c r="E6" s="1019"/>
      <c r="F6" s="1017"/>
      <c r="G6" s="1017"/>
      <c r="H6" s="1020"/>
      <c r="I6" s="873">
        <f>G6*H6</f>
        <v>0</v>
      </c>
    </row>
    <row r="7" spans="1:9" x14ac:dyDescent="0.2">
      <c r="A7" s="175"/>
      <c r="B7" s="832"/>
      <c r="C7" s="127"/>
      <c r="D7" s="831"/>
      <c r="E7" s="832"/>
      <c r="F7" s="127"/>
      <c r="G7" s="127"/>
      <c r="H7" s="1009"/>
      <c r="I7" s="876">
        <f t="shared" ref="I7:I15" si="0">G7*H7</f>
        <v>0</v>
      </c>
    </row>
    <row r="8" spans="1:9" x14ac:dyDescent="0.2">
      <c r="A8" s="175"/>
      <c r="B8" s="832"/>
      <c r="C8" s="127"/>
      <c r="D8" s="831"/>
      <c r="E8" s="832"/>
      <c r="F8" s="127"/>
      <c r="G8" s="127"/>
      <c r="H8" s="1009"/>
      <c r="I8" s="876">
        <f t="shared" si="0"/>
        <v>0</v>
      </c>
    </row>
    <row r="9" spans="1:9" x14ac:dyDescent="0.2">
      <c r="A9" s="175"/>
      <c r="B9" s="832"/>
      <c r="C9" s="127"/>
      <c r="D9" s="831"/>
      <c r="E9" s="832"/>
      <c r="F9" s="127"/>
      <c r="G9" s="127"/>
      <c r="H9" s="1009"/>
      <c r="I9" s="876">
        <f t="shared" si="0"/>
        <v>0</v>
      </c>
    </row>
    <row r="10" spans="1:9" x14ac:dyDescent="0.2">
      <c r="A10" s="175"/>
      <c r="B10" s="832"/>
      <c r="C10" s="127"/>
      <c r="D10" s="831"/>
      <c r="E10" s="832"/>
      <c r="F10" s="127"/>
      <c r="G10" s="127"/>
      <c r="H10" s="1009"/>
      <c r="I10" s="876">
        <f t="shared" si="0"/>
        <v>0</v>
      </c>
    </row>
    <row r="11" spans="1:9" x14ac:dyDescent="0.2">
      <c r="A11" s="175"/>
      <c r="B11" s="832"/>
      <c r="C11" s="127"/>
      <c r="D11" s="831"/>
      <c r="E11" s="832"/>
      <c r="F11" s="127"/>
      <c r="G11" s="127"/>
      <c r="H11" s="1009"/>
      <c r="I11" s="876">
        <f t="shared" si="0"/>
        <v>0</v>
      </c>
    </row>
    <row r="12" spans="1:9" x14ac:dyDescent="0.2">
      <c r="A12" s="175"/>
      <c r="B12" s="832"/>
      <c r="C12" s="127"/>
      <c r="D12" s="831"/>
      <c r="E12" s="832"/>
      <c r="F12" s="127"/>
      <c r="G12" s="127"/>
      <c r="H12" s="1009"/>
      <c r="I12" s="876">
        <f t="shared" si="0"/>
        <v>0</v>
      </c>
    </row>
    <row r="13" spans="1:9" x14ac:dyDescent="0.2">
      <c r="A13" s="175"/>
      <c r="B13" s="832"/>
      <c r="C13" s="127"/>
      <c r="D13" s="831"/>
      <c r="E13" s="832"/>
      <c r="F13" s="127"/>
      <c r="G13" s="127"/>
      <c r="H13" s="1009"/>
      <c r="I13" s="876">
        <f t="shared" si="0"/>
        <v>0</v>
      </c>
    </row>
    <row r="14" spans="1:9" x14ac:dyDescent="0.2">
      <c r="A14" s="175"/>
      <c r="B14" s="832"/>
      <c r="C14" s="127"/>
      <c r="D14" s="831"/>
      <c r="E14" s="832"/>
      <c r="F14" s="127"/>
      <c r="G14" s="127"/>
      <c r="H14" s="1009"/>
      <c r="I14" s="876">
        <f t="shared" si="0"/>
        <v>0</v>
      </c>
    </row>
    <row r="15" spans="1:9" ht="15.75" thickBot="1" x14ac:dyDescent="0.25">
      <c r="A15" s="1021"/>
      <c r="B15" s="151"/>
      <c r="C15" s="152"/>
      <c r="D15" s="150"/>
      <c r="E15" s="151"/>
      <c r="F15" s="152"/>
      <c r="G15" s="152"/>
      <c r="H15" s="1022"/>
      <c r="I15" s="879">
        <f t="shared" si="0"/>
        <v>0</v>
      </c>
    </row>
    <row r="16" spans="1:9" ht="15.75" thickBot="1" x14ac:dyDescent="0.25">
      <c r="A16" s="228"/>
      <c r="B16" s="153"/>
      <c r="C16" s="153"/>
      <c r="D16" s="153"/>
      <c r="E16" s="153"/>
      <c r="F16" s="153"/>
      <c r="G16" s="153"/>
      <c r="H16" s="154" t="s">
        <v>428</v>
      </c>
      <c r="I16" s="882">
        <f>SUM(I6:I15)</f>
        <v>0</v>
      </c>
    </row>
    <row r="17" spans="1:9" ht="16.5" thickTop="1" thickBot="1" x14ac:dyDescent="0.25">
      <c r="A17" s="159"/>
      <c r="B17" s="144"/>
      <c r="C17" s="144"/>
      <c r="D17" s="144"/>
      <c r="E17" s="144"/>
      <c r="F17" s="144"/>
      <c r="G17" s="144"/>
      <c r="H17" s="139" t="s">
        <v>380</v>
      </c>
      <c r="I17" s="1023"/>
    </row>
    <row r="18" spans="1:9" ht="15.75" thickTop="1" x14ac:dyDescent="0.2">
      <c r="A18" s="994"/>
      <c r="B18" s="256"/>
      <c r="C18" s="256"/>
      <c r="D18" s="256"/>
      <c r="E18" s="256"/>
      <c r="F18" s="256"/>
      <c r="G18" s="256"/>
      <c r="H18" s="256"/>
      <c r="I18" s="766"/>
    </row>
    <row r="19" spans="1:9" x14ac:dyDescent="0.2">
      <c r="A19" s="173" t="s">
        <v>66</v>
      </c>
      <c r="B19" s="1007"/>
      <c r="C19" s="130"/>
      <c r="D19" s="130"/>
      <c r="E19" s="130"/>
      <c r="F19" s="130"/>
      <c r="G19" s="130"/>
      <c r="H19" s="130"/>
      <c r="I19" s="1004"/>
    </row>
    <row r="20" spans="1:9" ht="45" x14ac:dyDescent="0.2">
      <c r="A20" s="995" t="s">
        <v>373</v>
      </c>
      <c r="B20" s="709" t="s">
        <v>3</v>
      </c>
      <c r="C20" s="869" t="s">
        <v>36</v>
      </c>
      <c r="D20" s="870"/>
      <c r="E20" s="869" t="s">
        <v>20</v>
      </c>
      <c r="F20" s="870"/>
      <c r="G20" s="931" t="s">
        <v>618</v>
      </c>
      <c r="H20" s="931" t="s">
        <v>429</v>
      </c>
      <c r="I20" s="699" t="s">
        <v>5</v>
      </c>
    </row>
    <row r="21" spans="1:9" x14ac:dyDescent="0.2">
      <c r="A21" s="174"/>
      <c r="B21" s="988"/>
      <c r="C21" s="135"/>
      <c r="D21" s="148"/>
      <c r="E21" s="135"/>
      <c r="F21" s="146"/>
      <c r="G21" s="705"/>
      <c r="H21" s="1566"/>
      <c r="I21" s="1024">
        <f t="shared" ref="I21:I30" si="1">G21*H21</f>
        <v>0</v>
      </c>
    </row>
    <row r="22" spans="1:9" x14ac:dyDescent="0.2">
      <c r="A22" s="175"/>
      <c r="B22" s="837"/>
      <c r="C22" s="831"/>
      <c r="D22" s="837"/>
      <c r="E22" s="831"/>
      <c r="F22" s="832"/>
      <c r="G22" s="706"/>
      <c r="H22" s="1548"/>
      <c r="I22" s="1025">
        <f t="shared" si="1"/>
        <v>0</v>
      </c>
    </row>
    <row r="23" spans="1:9" x14ac:dyDescent="0.2">
      <c r="A23" s="175"/>
      <c r="B23" s="837"/>
      <c r="C23" s="831"/>
      <c r="D23" s="837"/>
      <c r="E23" s="831"/>
      <c r="F23" s="832"/>
      <c r="G23" s="706"/>
      <c r="H23" s="1548"/>
      <c r="I23" s="1025">
        <f t="shared" si="1"/>
        <v>0</v>
      </c>
    </row>
    <row r="24" spans="1:9" x14ac:dyDescent="0.2">
      <c r="A24" s="175"/>
      <c r="B24" s="837"/>
      <c r="C24" s="831"/>
      <c r="D24" s="837"/>
      <c r="E24" s="831"/>
      <c r="F24" s="832"/>
      <c r="G24" s="706"/>
      <c r="H24" s="1548"/>
      <c r="I24" s="1025">
        <f t="shared" si="1"/>
        <v>0</v>
      </c>
    </row>
    <row r="25" spans="1:9" x14ac:dyDescent="0.2">
      <c r="A25" s="175"/>
      <c r="B25" s="837"/>
      <c r="C25" s="831"/>
      <c r="D25" s="837"/>
      <c r="E25" s="831"/>
      <c r="F25" s="832"/>
      <c r="G25" s="706"/>
      <c r="H25" s="1548"/>
      <c r="I25" s="1025">
        <f t="shared" si="1"/>
        <v>0</v>
      </c>
    </row>
    <row r="26" spans="1:9" x14ac:dyDescent="0.2">
      <c r="A26" s="175"/>
      <c r="B26" s="837"/>
      <c r="C26" s="831"/>
      <c r="D26" s="837"/>
      <c r="E26" s="831"/>
      <c r="F26" s="832"/>
      <c r="G26" s="706"/>
      <c r="H26" s="1548"/>
      <c r="I26" s="1025">
        <f t="shared" si="1"/>
        <v>0</v>
      </c>
    </row>
    <row r="27" spans="1:9" x14ac:dyDescent="0.2">
      <c r="A27" s="175"/>
      <c r="B27" s="837"/>
      <c r="C27" s="831"/>
      <c r="D27" s="837"/>
      <c r="E27" s="831"/>
      <c r="F27" s="832"/>
      <c r="G27" s="706"/>
      <c r="H27" s="1548"/>
      <c r="I27" s="1025">
        <f t="shared" si="1"/>
        <v>0</v>
      </c>
    </row>
    <row r="28" spans="1:9" x14ac:dyDescent="0.2">
      <c r="A28" s="175"/>
      <c r="B28" s="837"/>
      <c r="C28" s="831"/>
      <c r="D28" s="837"/>
      <c r="E28" s="831"/>
      <c r="F28" s="832"/>
      <c r="G28" s="706"/>
      <c r="H28" s="1548"/>
      <c r="I28" s="1025">
        <f t="shared" si="1"/>
        <v>0</v>
      </c>
    </row>
    <row r="29" spans="1:9" x14ac:dyDescent="0.2">
      <c r="A29" s="175"/>
      <c r="B29" s="837"/>
      <c r="C29" s="831"/>
      <c r="D29" s="837"/>
      <c r="E29" s="831"/>
      <c r="F29" s="832"/>
      <c r="G29" s="706"/>
      <c r="H29" s="1548"/>
      <c r="I29" s="1025">
        <f t="shared" si="1"/>
        <v>0</v>
      </c>
    </row>
    <row r="30" spans="1:9" ht="15.75" thickBot="1" x14ac:dyDescent="0.25">
      <c r="A30" s="1021"/>
      <c r="B30" s="1026"/>
      <c r="C30" s="150"/>
      <c r="D30" s="1026"/>
      <c r="E30" s="150"/>
      <c r="F30" s="151"/>
      <c r="G30" s="1027"/>
      <c r="H30" s="1571"/>
      <c r="I30" s="1028">
        <f t="shared" si="1"/>
        <v>0</v>
      </c>
    </row>
    <row r="31" spans="1:9" ht="15.75" thickBot="1" x14ac:dyDescent="0.25">
      <c r="A31" s="228"/>
      <c r="B31" s="153"/>
      <c r="C31" s="153"/>
      <c r="D31" s="153"/>
      <c r="E31" s="153"/>
      <c r="F31" s="153"/>
      <c r="G31" s="153"/>
      <c r="H31" s="1568" t="s">
        <v>430</v>
      </c>
      <c r="I31" s="882">
        <f>SUM(I21:I30)</f>
        <v>0</v>
      </c>
    </row>
    <row r="32" spans="1:9" ht="16.5" thickTop="1" thickBot="1" x14ac:dyDescent="0.25">
      <c r="A32" s="142"/>
      <c r="B32" s="139"/>
      <c r="C32" s="139"/>
      <c r="D32" s="139"/>
      <c r="E32" s="139"/>
      <c r="F32" s="139"/>
      <c r="G32" s="139"/>
      <c r="H32" s="1573" t="s">
        <v>380</v>
      </c>
      <c r="I32" s="1029"/>
    </row>
    <row r="33" spans="1:9" ht="15.75" thickTop="1" x14ac:dyDescent="0.2">
      <c r="A33" s="994"/>
      <c r="B33" s="256"/>
      <c r="C33" s="256"/>
      <c r="D33" s="256"/>
      <c r="E33" s="256"/>
      <c r="F33" s="256"/>
      <c r="G33" s="256"/>
      <c r="H33" s="256"/>
      <c r="I33" s="766"/>
    </row>
    <row r="34" spans="1:9" x14ac:dyDescent="0.2">
      <c r="A34" s="173" t="s">
        <v>67</v>
      </c>
      <c r="B34" s="1014"/>
      <c r="C34" s="124"/>
      <c r="D34" s="124"/>
      <c r="E34" s="124"/>
      <c r="F34" s="124"/>
      <c r="G34" s="124"/>
      <c r="H34" s="124"/>
      <c r="I34" s="1006"/>
    </row>
    <row r="35" spans="1:9" ht="45" x14ac:dyDescent="0.2">
      <c r="A35" s="995" t="s">
        <v>373</v>
      </c>
      <c r="B35" s="709" t="s">
        <v>3</v>
      </c>
      <c r="C35" s="834" t="s">
        <v>36</v>
      </c>
      <c r="D35" s="708"/>
      <c r="E35" s="931" t="s">
        <v>68</v>
      </c>
      <c r="F35" s="931" t="s">
        <v>69</v>
      </c>
      <c r="G35" s="931" t="s">
        <v>70</v>
      </c>
      <c r="H35" s="931" t="s">
        <v>327</v>
      </c>
      <c r="I35" s="699" t="s">
        <v>5</v>
      </c>
    </row>
    <row r="36" spans="1:9" x14ac:dyDescent="0.2">
      <c r="A36" s="1030"/>
      <c r="B36" s="1031"/>
      <c r="C36" s="1032"/>
      <c r="D36" s="1033"/>
      <c r="E36" s="1034"/>
      <c r="F36" s="1034"/>
      <c r="G36" s="1035"/>
      <c r="H36" s="1574"/>
      <c r="I36" s="1036">
        <f>H36*F36</f>
        <v>0</v>
      </c>
    </row>
    <row r="37" spans="1:9" x14ac:dyDescent="0.2">
      <c r="A37" s="175"/>
      <c r="B37" s="837"/>
      <c r="C37" s="831"/>
      <c r="D37" s="832"/>
      <c r="E37" s="1037"/>
      <c r="F37" s="1037"/>
      <c r="G37" s="127"/>
      <c r="H37" s="1548"/>
      <c r="I37" s="1038">
        <f t="shared" ref="I37:I42" si="2">H37*F37</f>
        <v>0</v>
      </c>
    </row>
    <row r="38" spans="1:9" x14ac:dyDescent="0.2">
      <c r="A38" s="175"/>
      <c r="B38" s="837"/>
      <c r="C38" s="831"/>
      <c r="D38" s="832"/>
      <c r="E38" s="1037"/>
      <c r="F38" s="1037"/>
      <c r="G38" s="127"/>
      <c r="H38" s="1548"/>
      <c r="I38" s="1038">
        <f t="shared" si="2"/>
        <v>0</v>
      </c>
    </row>
    <row r="39" spans="1:9" x14ac:dyDescent="0.2">
      <c r="A39" s="175"/>
      <c r="B39" s="837"/>
      <c r="C39" s="831"/>
      <c r="D39" s="832"/>
      <c r="E39" s="1037"/>
      <c r="F39" s="1037"/>
      <c r="G39" s="127"/>
      <c r="H39" s="1548"/>
      <c r="I39" s="1038">
        <f t="shared" si="2"/>
        <v>0</v>
      </c>
    </row>
    <row r="40" spans="1:9" x14ac:dyDescent="0.2">
      <c r="A40" s="175"/>
      <c r="B40" s="837"/>
      <c r="C40" s="831"/>
      <c r="D40" s="832"/>
      <c r="E40" s="1037"/>
      <c r="F40" s="1037"/>
      <c r="G40" s="127"/>
      <c r="H40" s="1548"/>
      <c r="I40" s="1038">
        <f t="shared" si="2"/>
        <v>0</v>
      </c>
    </row>
    <row r="41" spans="1:9" x14ac:dyDescent="0.2">
      <c r="A41" s="175"/>
      <c r="B41" s="837"/>
      <c r="C41" s="831"/>
      <c r="D41" s="832"/>
      <c r="E41" s="1037"/>
      <c r="F41" s="1037"/>
      <c r="G41" s="127"/>
      <c r="H41" s="1548"/>
      <c r="I41" s="1038">
        <f t="shared" si="2"/>
        <v>0</v>
      </c>
    </row>
    <row r="42" spans="1:9" x14ac:dyDescent="0.2">
      <c r="A42" s="175"/>
      <c r="B42" s="837"/>
      <c r="C42" s="831"/>
      <c r="D42" s="832"/>
      <c r="E42" s="1037"/>
      <c r="F42" s="1037"/>
      <c r="G42" s="127"/>
      <c r="H42" s="1548"/>
      <c r="I42" s="1038">
        <f t="shared" si="2"/>
        <v>0</v>
      </c>
    </row>
    <row r="43" spans="1:9" x14ac:dyDescent="0.2">
      <c r="A43" s="175"/>
      <c r="B43" s="837"/>
      <c r="C43" s="831"/>
      <c r="D43" s="832"/>
      <c r="E43" s="1037"/>
      <c r="F43" s="1037"/>
      <c r="G43" s="127"/>
      <c r="H43" s="1548"/>
      <c r="I43" s="1038">
        <f>H43*F43</f>
        <v>0</v>
      </c>
    </row>
    <row r="44" spans="1:9" x14ac:dyDescent="0.2">
      <c r="A44" s="175"/>
      <c r="B44" s="837"/>
      <c r="C44" s="831"/>
      <c r="D44" s="832"/>
      <c r="E44" s="1037"/>
      <c r="F44" s="1037"/>
      <c r="G44" s="127"/>
      <c r="H44" s="1548"/>
      <c r="I44" s="1038">
        <f>H44*F44</f>
        <v>0</v>
      </c>
    </row>
    <row r="45" spans="1:9" ht="15.75" thickBot="1" x14ac:dyDescent="0.25">
      <c r="A45" s="1039"/>
      <c r="B45" s="1040"/>
      <c r="C45" s="1041"/>
      <c r="D45" s="1042"/>
      <c r="E45" s="1043"/>
      <c r="F45" s="1043"/>
      <c r="G45" s="1044"/>
      <c r="H45" s="1575"/>
      <c r="I45" s="1045">
        <f>H45*F45</f>
        <v>0</v>
      </c>
    </row>
    <row r="46" spans="1:9" ht="15.75" thickBot="1" x14ac:dyDescent="0.25">
      <c r="A46" s="228"/>
      <c r="B46" s="153"/>
      <c r="C46" s="153"/>
      <c r="D46" s="153"/>
      <c r="E46" s="153"/>
      <c r="F46" s="153"/>
      <c r="G46" s="153"/>
      <c r="H46" s="1568" t="s">
        <v>431</v>
      </c>
      <c r="I46" s="1046">
        <f>SUM(I36:I45)</f>
        <v>0</v>
      </c>
    </row>
    <row r="47" spans="1:9" ht="16.5" thickTop="1" thickBot="1" x14ac:dyDescent="0.25">
      <c r="A47" s="159"/>
      <c r="B47" s="144"/>
      <c r="C47" s="144"/>
      <c r="D47" s="144"/>
      <c r="E47" s="144"/>
      <c r="F47" s="144"/>
      <c r="G47" s="144"/>
      <c r="H47" s="1573" t="s">
        <v>380</v>
      </c>
      <c r="I47" s="1047"/>
    </row>
    <row r="48" spans="1:9" ht="16.5" thickTop="1" thickBot="1" x14ac:dyDescent="0.25">
      <c r="A48" s="178"/>
      <c r="B48" s="44"/>
      <c r="C48" s="44"/>
      <c r="D48" s="44"/>
      <c r="E48" s="44"/>
      <c r="F48" s="44"/>
      <c r="G48" s="44"/>
      <c r="H48" s="141" t="s">
        <v>432</v>
      </c>
      <c r="I48" s="1048">
        <f>I16+IF(AND(I31&gt;0,I16&gt;0),0,I31)+I46</f>
        <v>0</v>
      </c>
    </row>
    <row r="49" spans="1:9" ht="16.5" thickTop="1" thickBot="1" x14ac:dyDescent="0.25">
      <c r="A49" s="159"/>
      <c r="B49" s="144"/>
      <c r="C49" s="144"/>
      <c r="D49" s="144"/>
      <c r="E49" s="144"/>
      <c r="F49" s="144"/>
      <c r="G49" s="144"/>
      <c r="H49" s="139" t="s">
        <v>380</v>
      </c>
      <c r="I49" s="1049">
        <f>I17+IF(AND(I32&gt;0,I17&gt;0),0,I32)+I47</f>
        <v>0</v>
      </c>
    </row>
    <row r="50" spans="1:9" ht="15.75" thickTop="1" x14ac:dyDescent="0.2">
      <c r="A50" s="178"/>
      <c r="B50" s="44"/>
      <c r="C50" s="44"/>
      <c r="D50" s="44"/>
      <c r="E50" s="44"/>
      <c r="F50" s="44"/>
      <c r="G50" s="44"/>
      <c r="H50" s="883"/>
      <c r="I50" s="1050"/>
    </row>
    <row r="51" spans="1:9" x14ac:dyDescent="0.2">
      <c r="A51" s="173" t="s">
        <v>433</v>
      </c>
      <c r="B51" s="1051"/>
      <c r="C51" s="124"/>
      <c r="D51" s="124"/>
      <c r="E51" s="124"/>
      <c r="F51" s="124"/>
      <c r="G51" s="124"/>
      <c r="H51" s="1003"/>
      <c r="I51" s="1006"/>
    </row>
    <row r="52" spans="1:9" ht="45" x14ac:dyDescent="0.2">
      <c r="A52" s="995" t="s">
        <v>373</v>
      </c>
      <c r="B52" s="996" t="s">
        <v>3</v>
      </c>
      <c r="C52" s="834" t="s">
        <v>331</v>
      </c>
      <c r="D52" s="1052"/>
      <c r="E52" s="931" t="s">
        <v>71</v>
      </c>
      <c r="F52" s="931" t="s">
        <v>72</v>
      </c>
      <c r="G52" s="931" t="s">
        <v>73</v>
      </c>
      <c r="H52" s="932" t="s">
        <v>326</v>
      </c>
      <c r="I52" s="699" t="s">
        <v>39</v>
      </c>
    </row>
    <row r="53" spans="1:9" x14ac:dyDescent="0.2">
      <c r="A53" s="174"/>
      <c r="B53" s="988"/>
      <c r="C53" s="135"/>
      <c r="D53" s="155"/>
      <c r="E53" s="126"/>
      <c r="F53" s="126"/>
      <c r="G53" s="126"/>
      <c r="H53" s="1566"/>
      <c r="I53" s="1053">
        <f>H53*G53</f>
        <v>0</v>
      </c>
    </row>
    <row r="54" spans="1:9" x14ac:dyDescent="0.2">
      <c r="A54" s="175"/>
      <c r="B54" s="837"/>
      <c r="C54" s="831"/>
      <c r="D54" s="156"/>
      <c r="E54" s="831"/>
      <c r="F54" s="127"/>
      <c r="G54" s="127"/>
      <c r="H54" s="1548"/>
      <c r="I54" s="1053">
        <f t="shared" ref="I54:I62" si="3">H54*G54</f>
        <v>0</v>
      </c>
    </row>
    <row r="55" spans="1:9" x14ac:dyDescent="0.2">
      <c r="A55" s="175"/>
      <c r="B55" s="837"/>
      <c r="C55" s="831"/>
      <c r="D55" s="156"/>
      <c r="E55" s="831"/>
      <c r="F55" s="127"/>
      <c r="G55" s="127"/>
      <c r="H55" s="1548"/>
      <c r="I55" s="1053">
        <f t="shared" si="3"/>
        <v>0</v>
      </c>
    </row>
    <row r="56" spans="1:9" x14ac:dyDescent="0.2">
      <c r="A56" s="175"/>
      <c r="B56" s="837"/>
      <c r="C56" s="831"/>
      <c r="D56" s="156"/>
      <c r="E56" s="831"/>
      <c r="F56" s="127"/>
      <c r="G56" s="127"/>
      <c r="H56" s="1548"/>
      <c r="I56" s="1053">
        <f t="shared" si="3"/>
        <v>0</v>
      </c>
    </row>
    <row r="57" spans="1:9" x14ac:dyDescent="0.2">
      <c r="A57" s="175"/>
      <c r="B57" s="837"/>
      <c r="C57" s="831"/>
      <c r="D57" s="156"/>
      <c r="E57" s="831"/>
      <c r="F57" s="127"/>
      <c r="G57" s="127"/>
      <c r="H57" s="1548"/>
      <c r="I57" s="1053">
        <f t="shared" si="3"/>
        <v>0</v>
      </c>
    </row>
    <row r="58" spans="1:9" x14ac:dyDescent="0.2">
      <c r="A58" s="175"/>
      <c r="B58" s="837"/>
      <c r="C58" s="831"/>
      <c r="D58" s="156"/>
      <c r="E58" s="831"/>
      <c r="F58" s="127"/>
      <c r="G58" s="127"/>
      <c r="H58" s="1548"/>
      <c r="I58" s="1053">
        <f t="shared" si="3"/>
        <v>0</v>
      </c>
    </row>
    <row r="59" spans="1:9" x14ac:dyDescent="0.2">
      <c r="A59" s="175"/>
      <c r="B59" s="837"/>
      <c r="C59" s="831"/>
      <c r="D59" s="156"/>
      <c r="E59" s="831"/>
      <c r="F59" s="127"/>
      <c r="G59" s="127"/>
      <c r="H59" s="1548"/>
      <c r="I59" s="1053">
        <f t="shared" si="3"/>
        <v>0</v>
      </c>
    </row>
    <row r="60" spans="1:9" x14ac:dyDescent="0.2">
      <c r="A60" s="175"/>
      <c r="B60" s="837"/>
      <c r="C60" s="831"/>
      <c r="D60" s="156"/>
      <c r="E60" s="831"/>
      <c r="F60" s="127"/>
      <c r="G60" s="127"/>
      <c r="H60" s="1548"/>
      <c r="I60" s="1053">
        <f t="shared" si="3"/>
        <v>0</v>
      </c>
    </row>
    <row r="61" spans="1:9" x14ac:dyDescent="0.2">
      <c r="A61" s="175"/>
      <c r="B61" s="837"/>
      <c r="C61" s="831"/>
      <c r="D61" s="156"/>
      <c r="E61" s="831"/>
      <c r="F61" s="127"/>
      <c r="G61" s="127"/>
      <c r="H61" s="1548"/>
      <c r="I61" s="1053">
        <f t="shared" si="3"/>
        <v>0</v>
      </c>
    </row>
    <row r="62" spans="1:9" ht="15.75" thickBot="1" x14ac:dyDescent="0.25">
      <c r="A62" s="1021"/>
      <c r="B62" s="1026"/>
      <c r="C62" s="150"/>
      <c r="D62" s="1054"/>
      <c r="E62" s="150"/>
      <c r="F62" s="1044"/>
      <c r="G62" s="152"/>
      <c r="H62" s="1571"/>
      <c r="I62" s="1053">
        <f t="shared" si="3"/>
        <v>0</v>
      </c>
    </row>
    <row r="63" spans="1:9" ht="15.75" thickBot="1" x14ac:dyDescent="0.25">
      <c r="A63" s="228"/>
      <c r="B63" s="153"/>
      <c r="C63" s="153"/>
      <c r="D63" s="153"/>
      <c r="E63" s="153"/>
      <c r="F63" s="1055"/>
      <c r="G63" s="153"/>
      <c r="H63" s="1568" t="s">
        <v>434</v>
      </c>
      <c r="I63" s="882">
        <f>SUM(I53:I62)</f>
        <v>0</v>
      </c>
    </row>
    <row r="64" spans="1:9" ht="16.5" thickTop="1" thickBot="1" x14ac:dyDescent="0.25">
      <c r="A64" s="138"/>
      <c r="B64" s="134"/>
      <c r="C64" s="134"/>
      <c r="D64" s="134"/>
      <c r="E64" s="134"/>
      <c r="F64" s="157"/>
      <c r="G64" s="134"/>
      <c r="H64" s="1576" t="s">
        <v>380</v>
      </c>
      <c r="I64" s="1057"/>
    </row>
    <row r="65" spans="1:9" x14ac:dyDescent="0.2">
      <c r="A65" s="1058"/>
      <c r="B65" s="1059"/>
      <c r="C65" s="1059"/>
      <c r="D65" s="1059"/>
      <c r="E65" s="1059"/>
      <c r="F65" s="1059"/>
      <c r="G65" s="1059"/>
      <c r="H65" s="1577" t="s">
        <v>435</v>
      </c>
      <c r="I65" s="1000">
        <f>I48+I63</f>
        <v>0</v>
      </c>
    </row>
    <row r="66" spans="1:9" ht="15.75" thickBot="1" x14ac:dyDescent="0.25">
      <c r="A66" s="142"/>
      <c r="B66" s="139"/>
      <c r="C66" s="139"/>
      <c r="D66" s="139"/>
      <c r="E66" s="139"/>
      <c r="F66" s="139"/>
      <c r="G66" s="139"/>
      <c r="H66" s="1578" t="s">
        <v>380</v>
      </c>
      <c r="I66" s="1579">
        <f>I49+I64</f>
        <v>0</v>
      </c>
    </row>
    <row r="67" spans="1:9" ht="15.75" thickTop="1" x14ac:dyDescent="0.2"/>
  </sheetData>
  <mergeCells count="2">
    <mergeCell ref="A3:B3"/>
    <mergeCell ref="C3:D3"/>
  </mergeCells>
  <phoneticPr fontId="33" type="noConversion"/>
  <printOptions horizontalCentered="1"/>
  <pageMargins left="0.55118110236220474" right="0.55118110236220474" top="0.78740157480314965" bottom="0.78740157480314965" header="0.51181102362204722" footer="0.51181102362204722"/>
  <pageSetup paperSize="9" scale="69" orientation="portrait" horizontalDpi="300" verticalDpi="300" r:id="rId1"/>
  <headerFooter alignWithMargins="0">
    <oddFooter>&amp;L&amp;8&amp;F (Rev 1 of 310805)&amp;C&amp;8&amp;A&amp;R&amp;8PRINT DATE: &amp;D</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26"/>
  </sheetPr>
  <dimension ref="A1:L25"/>
  <sheetViews>
    <sheetView zoomScaleNormal="75" zoomScaleSheetLayoutView="75" workbookViewId="0">
      <selection activeCell="H3" sqref="H3"/>
    </sheetView>
  </sheetViews>
  <sheetFormatPr defaultRowHeight="15" x14ac:dyDescent="0.2"/>
  <cols>
    <col min="1" max="1" width="5.44140625" customWidth="1"/>
    <col min="2" max="2" width="9.33203125" customWidth="1"/>
    <col min="6" max="6" width="10" customWidth="1"/>
    <col min="10" max="10" width="12.109375" customWidth="1"/>
  </cols>
  <sheetData>
    <row r="1" spans="1:12" ht="18.75" thickTop="1" x14ac:dyDescent="0.2">
      <c r="A1" s="847" t="s">
        <v>75</v>
      </c>
      <c r="B1" s="848"/>
      <c r="C1" s="121"/>
      <c r="D1" s="121"/>
      <c r="E1" s="121"/>
      <c r="F1" s="121"/>
      <c r="G1" s="121"/>
      <c r="H1" s="121"/>
      <c r="I1" s="121"/>
      <c r="J1" s="122"/>
    </row>
    <row r="2" spans="1:12" ht="15.75" x14ac:dyDescent="0.2">
      <c r="A2" s="1482" t="s">
        <v>152</v>
      </c>
      <c r="B2" s="1483"/>
      <c r="C2" s="44"/>
      <c r="D2" s="44"/>
      <c r="E2" s="44"/>
      <c r="F2" s="44"/>
      <c r="G2" s="44"/>
      <c r="H2" s="44"/>
      <c r="I2" s="44"/>
      <c r="J2" s="14"/>
    </row>
    <row r="3" spans="1:12" ht="15.75" x14ac:dyDescent="0.2">
      <c r="A3" s="2033" t="s">
        <v>603</v>
      </c>
      <c r="B3" s="2034"/>
      <c r="C3" s="2034"/>
      <c r="D3" s="1475">
        <f>'Input Data'!D29</f>
        <v>0</v>
      </c>
      <c r="E3" s="44"/>
      <c r="F3" s="2035" t="s">
        <v>374</v>
      </c>
      <c r="G3" s="2036"/>
      <c r="H3" s="1583">
        <f>'Input Data'!D7</f>
        <v>0</v>
      </c>
      <c r="I3" s="44"/>
      <c r="J3" s="14"/>
    </row>
    <row r="4" spans="1:12" ht="15.75" thickBot="1" x14ac:dyDescent="0.25">
      <c r="A4" s="159"/>
      <c r="B4" s="144"/>
      <c r="C4" s="144"/>
      <c r="D4" s="144"/>
      <c r="E4" s="144"/>
      <c r="F4" s="144"/>
      <c r="G4" s="144"/>
      <c r="H4" s="144"/>
      <c r="I4" s="144"/>
      <c r="J4" s="145"/>
    </row>
    <row r="5" spans="1:12" ht="15.75" thickTop="1" x14ac:dyDescent="0.2">
      <c r="A5" s="178"/>
      <c r="B5" s="44"/>
      <c r="C5" s="44"/>
      <c r="D5" s="44"/>
      <c r="E5" s="44"/>
      <c r="F5" s="44"/>
      <c r="G5" s="44"/>
      <c r="H5" s="44"/>
      <c r="I5" s="44"/>
      <c r="J5" s="14"/>
    </row>
    <row r="6" spans="1:12" x14ac:dyDescent="0.2">
      <c r="A6" s="169" t="s">
        <v>76</v>
      </c>
      <c r="B6" s="1002"/>
      <c r="C6" s="124"/>
      <c r="D6" s="124"/>
      <c r="E6" s="124"/>
      <c r="F6" s="124"/>
      <c r="G6" s="124"/>
      <c r="H6" s="124"/>
      <c r="I6" s="124"/>
      <c r="J6" s="172"/>
    </row>
    <row r="7" spans="1:12" ht="31.5" customHeight="1" x14ac:dyDescent="0.2">
      <c r="A7" s="995" t="s">
        <v>373</v>
      </c>
      <c r="B7" s="1484" t="s">
        <v>3</v>
      </c>
      <c r="C7" s="2037" t="s">
        <v>606</v>
      </c>
      <c r="D7" s="2038"/>
      <c r="E7" s="2039"/>
      <c r="F7" s="1485" t="s">
        <v>77</v>
      </c>
      <c r="G7" s="2037" t="s">
        <v>331</v>
      </c>
      <c r="H7" s="2038"/>
      <c r="I7" s="2039"/>
      <c r="J7" s="1486" t="s">
        <v>39</v>
      </c>
    </row>
    <row r="8" spans="1:12" x14ac:dyDescent="0.2">
      <c r="A8" s="237"/>
      <c r="B8" s="1487"/>
      <c r="C8" s="2008"/>
      <c r="D8" s="2040"/>
      <c r="E8" s="2009"/>
      <c r="F8" s="161"/>
      <c r="G8" s="2008"/>
      <c r="H8" s="2040"/>
      <c r="I8" s="2009"/>
      <c r="J8" s="1495"/>
    </row>
    <row r="9" spans="1:12" x14ac:dyDescent="0.2">
      <c r="A9" s="175"/>
      <c r="B9" s="1079"/>
      <c r="C9" s="2001"/>
      <c r="D9" s="2041"/>
      <c r="E9" s="2002"/>
      <c r="F9" s="127"/>
      <c r="G9" s="2001"/>
      <c r="H9" s="2041"/>
      <c r="I9" s="2002"/>
      <c r="J9" s="966"/>
    </row>
    <row r="10" spans="1:12" x14ac:dyDescent="0.2">
      <c r="A10" s="175"/>
      <c r="B10" s="1079"/>
      <c r="C10" s="2001"/>
      <c r="D10" s="2041"/>
      <c r="E10" s="2002"/>
      <c r="F10" s="127"/>
      <c r="G10" s="2001"/>
      <c r="H10" s="2041"/>
      <c r="I10" s="2002"/>
      <c r="J10" s="966"/>
    </row>
    <row r="11" spans="1:12" x14ac:dyDescent="0.2">
      <c r="A11" s="175"/>
      <c r="B11" s="1079"/>
      <c r="C11" s="2001"/>
      <c r="D11" s="2041"/>
      <c r="E11" s="2002"/>
      <c r="F11" s="127"/>
      <c r="G11" s="2001"/>
      <c r="H11" s="2041"/>
      <c r="I11" s="2002"/>
      <c r="J11" s="966"/>
    </row>
    <row r="12" spans="1:12" x14ac:dyDescent="0.2">
      <c r="A12" s="175"/>
      <c r="B12" s="1079"/>
      <c r="C12" s="2001"/>
      <c r="D12" s="2041"/>
      <c r="E12" s="2002"/>
      <c r="F12" s="127"/>
      <c r="G12" s="2001"/>
      <c r="H12" s="2041"/>
      <c r="I12" s="2002"/>
      <c r="J12" s="966"/>
    </row>
    <row r="13" spans="1:12" x14ac:dyDescent="0.2">
      <c r="A13" s="175"/>
      <c r="B13" s="1079"/>
      <c r="C13" s="2001"/>
      <c r="D13" s="2041"/>
      <c r="E13" s="2002"/>
      <c r="F13" s="127"/>
      <c r="G13" s="2001"/>
      <c r="H13" s="2041"/>
      <c r="I13" s="2002"/>
      <c r="J13" s="966"/>
      <c r="L13" s="371"/>
    </row>
    <row r="14" spans="1:12" x14ac:dyDescent="0.2">
      <c r="A14" s="175"/>
      <c r="B14" s="1079"/>
      <c r="C14" s="2001"/>
      <c r="D14" s="2041"/>
      <c r="E14" s="2002"/>
      <c r="F14" s="127"/>
      <c r="G14" s="2001"/>
      <c r="H14" s="2041"/>
      <c r="I14" s="2002"/>
      <c r="J14" s="966"/>
    </row>
    <row r="15" spans="1:12" x14ac:dyDescent="0.2">
      <c r="A15" s="175"/>
      <c r="B15" s="1079"/>
      <c r="C15" s="2001"/>
      <c r="D15" s="2041"/>
      <c r="E15" s="2002"/>
      <c r="F15" s="127"/>
      <c r="G15" s="2001"/>
      <c r="H15" s="2041"/>
      <c r="I15" s="2002"/>
      <c r="J15" s="966"/>
    </row>
    <row r="16" spans="1:12" x14ac:dyDescent="0.2">
      <c r="A16" s="175"/>
      <c r="B16" s="1079"/>
      <c r="C16" s="2001"/>
      <c r="D16" s="2041"/>
      <c r="E16" s="2002"/>
      <c r="F16" s="127"/>
      <c r="G16" s="2001"/>
      <c r="H16" s="2041"/>
      <c r="I16" s="2002"/>
      <c r="J16" s="966"/>
    </row>
    <row r="17" spans="1:10" ht="15.75" thickBot="1" x14ac:dyDescent="0.25">
      <c r="A17" s="224"/>
      <c r="B17" s="1078"/>
      <c r="C17" s="2013"/>
      <c r="D17" s="2042"/>
      <c r="E17" s="2014"/>
      <c r="F17" s="162"/>
      <c r="G17" s="2013"/>
      <c r="H17" s="2042"/>
      <c r="I17" s="2014"/>
      <c r="J17" s="1496"/>
    </row>
    <row r="18" spans="1:10" x14ac:dyDescent="0.2">
      <c r="A18" s="228"/>
      <c r="B18" s="153"/>
      <c r="C18" s="153"/>
      <c r="D18" s="153"/>
      <c r="E18" s="153"/>
      <c r="F18" s="153"/>
      <c r="G18" s="221"/>
      <c r="H18" s="221"/>
      <c r="I18" s="129" t="s">
        <v>604</v>
      </c>
      <c r="J18" s="1000">
        <f>SUM(J8:J17)</f>
        <v>0</v>
      </c>
    </row>
    <row r="19" spans="1:10" ht="15.75" thickBot="1" x14ac:dyDescent="0.25">
      <c r="A19" s="178"/>
      <c r="B19" s="44"/>
      <c r="C19" s="44"/>
      <c r="D19" s="44"/>
      <c r="E19" s="44"/>
      <c r="F19" s="44"/>
      <c r="G19" s="44"/>
      <c r="H19" s="44"/>
      <c r="I19" s="1488" t="s">
        <v>321</v>
      </c>
      <c r="J19" s="1497"/>
    </row>
    <row r="20" spans="1:10" ht="15.75" thickBot="1" x14ac:dyDescent="0.25">
      <c r="A20" s="178"/>
      <c r="B20" s="44"/>
      <c r="C20" s="44"/>
      <c r="D20" s="44"/>
      <c r="E20" s="44"/>
      <c r="F20" s="44"/>
      <c r="G20" s="44"/>
      <c r="H20" s="44"/>
      <c r="I20" s="1056" t="s">
        <v>322</v>
      </c>
      <c r="J20" s="1498">
        <f>J18-J19</f>
        <v>0</v>
      </c>
    </row>
    <row r="21" spans="1:10" x14ac:dyDescent="0.2">
      <c r="A21" s="1489" t="s">
        <v>80</v>
      </c>
      <c r="B21" s="1490"/>
      <c r="C21" s="1491"/>
      <c r="D21" s="1491"/>
      <c r="E21" s="1491"/>
      <c r="F21" s="1491"/>
      <c r="G21" s="1491"/>
      <c r="H21" s="1491"/>
      <c r="I21" s="1491"/>
      <c r="J21" s="1492"/>
    </row>
    <row r="22" spans="1:10" x14ac:dyDescent="0.2">
      <c r="A22" s="1076" t="s">
        <v>81</v>
      </c>
      <c r="B22" s="1077"/>
      <c r="C22" s="44" t="s">
        <v>78</v>
      </c>
      <c r="D22" s="44"/>
      <c r="E22" s="1077" t="s">
        <v>82</v>
      </c>
      <c r="F22" s="44" t="s">
        <v>79</v>
      </c>
      <c r="G22" s="1077"/>
      <c r="H22" s="164" t="s">
        <v>83</v>
      </c>
      <c r="I22" s="44"/>
      <c r="J22" s="1493"/>
    </row>
    <row r="23" spans="1:10" x14ac:dyDescent="0.2">
      <c r="A23" s="1076" t="s">
        <v>84</v>
      </c>
      <c r="B23" s="1077"/>
      <c r="C23" s="44" t="s">
        <v>85</v>
      </c>
      <c r="D23" s="44"/>
      <c r="E23" s="1077" t="s">
        <v>86</v>
      </c>
      <c r="F23" s="44" t="s">
        <v>87</v>
      </c>
      <c r="G23" s="1077"/>
      <c r="H23" s="1077" t="s">
        <v>88</v>
      </c>
      <c r="I23" s="44"/>
      <c r="J23" s="1493"/>
    </row>
    <row r="24" spans="1:10" ht="15.75" thickBot="1" x14ac:dyDescent="0.25">
      <c r="A24" s="159"/>
      <c r="B24" s="144"/>
      <c r="C24" s="144"/>
      <c r="D24" s="144"/>
      <c r="E24" s="144"/>
      <c r="F24" s="144"/>
      <c r="G24" s="144"/>
      <c r="H24" s="144"/>
      <c r="I24" s="144"/>
      <c r="J24" s="1494"/>
    </row>
    <row r="25" spans="1:10" ht="15.75" thickTop="1" x14ac:dyDescent="0.2"/>
  </sheetData>
  <mergeCells count="24">
    <mergeCell ref="G9:I9"/>
    <mergeCell ref="C10:E10"/>
    <mergeCell ref="G10:I10"/>
    <mergeCell ref="C11:E11"/>
    <mergeCell ref="G11:I11"/>
    <mergeCell ref="C9:E9"/>
    <mergeCell ref="C15:E15"/>
    <mergeCell ref="G15:I15"/>
    <mergeCell ref="C16:E16"/>
    <mergeCell ref="G16:I16"/>
    <mergeCell ref="C17:E17"/>
    <mergeCell ref="G17:I17"/>
    <mergeCell ref="C12:E12"/>
    <mergeCell ref="G12:I12"/>
    <mergeCell ref="C13:E13"/>
    <mergeCell ref="G13:I13"/>
    <mergeCell ref="C14:E14"/>
    <mergeCell ref="G14:I14"/>
    <mergeCell ref="A3:C3"/>
    <mergeCell ref="F3:G3"/>
    <mergeCell ref="C7:E7"/>
    <mergeCell ref="G7:I7"/>
    <mergeCell ref="C8:E8"/>
    <mergeCell ref="G8:I8"/>
  </mergeCells>
  <phoneticPr fontId="33"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310805)&amp;C&amp;8&amp;A&amp;R&amp;8PRINT DATE: &amp;D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A1:H60"/>
  <sheetViews>
    <sheetView tabSelected="1" zoomScale="75" zoomScaleNormal="75" zoomScaleSheetLayoutView="75" workbookViewId="0">
      <selection activeCell="A26" sqref="A26:C26"/>
    </sheetView>
  </sheetViews>
  <sheetFormatPr defaultRowHeight="15" x14ac:dyDescent="0.2"/>
  <cols>
    <col min="1" max="1" width="16.33203125" customWidth="1"/>
    <col min="2" max="2" width="3.88671875" customWidth="1"/>
    <col min="3" max="3" width="8" customWidth="1"/>
    <col min="4" max="4" width="26.33203125" customWidth="1"/>
    <col min="5" max="5" width="18" customWidth="1"/>
    <col min="6" max="6" width="20" customWidth="1"/>
    <col min="7" max="7" width="17.6640625" customWidth="1"/>
    <col min="8" max="8" width="17.5546875" customWidth="1"/>
  </cols>
  <sheetData>
    <row r="1" spans="1:8" ht="55.5" customHeight="1" thickTop="1" thickBot="1" x14ac:dyDescent="0.25">
      <c r="A1" s="1603" t="s">
        <v>598</v>
      </c>
      <c r="B1" s="1604"/>
      <c r="C1" s="1604"/>
      <c r="D1" s="1604"/>
      <c r="E1" s="1604"/>
      <c r="F1" s="1604"/>
      <c r="G1" s="1604"/>
      <c r="H1" s="1605"/>
    </row>
    <row r="2" spans="1:8" ht="15.75" customHeight="1" thickTop="1" x14ac:dyDescent="0.2">
      <c r="A2" s="1613"/>
      <c r="B2" s="1614"/>
      <c r="C2" s="1614"/>
      <c r="D2" s="1614"/>
      <c r="E2" s="1617" t="s">
        <v>107</v>
      </c>
      <c r="F2" s="1618"/>
      <c r="G2" s="1618"/>
      <c r="H2" s="1619"/>
    </row>
    <row r="3" spans="1:8" ht="28.5" customHeight="1" x14ac:dyDescent="0.2">
      <c r="A3" s="1615"/>
      <c r="B3" s="1616"/>
      <c r="C3" s="1616"/>
      <c r="D3" s="1616"/>
      <c r="E3" s="1620"/>
      <c r="F3" s="1620"/>
      <c r="G3" s="1620"/>
      <c r="H3" s="1621"/>
    </row>
    <row r="4" spans="1:8" x14ac:dyDescent="0.2">
      <c r="A4" s="178"/>
      <c r="B4" s="425"/>
      <c r="C4" s="425"/>
      <c r="D4" s="425"/>
      <c r="E4" s="1606" t="str">
        <f>CONCATENATE(D10,": ",D21," FEES")</f>
        <v>MULTI-DISCIPLINARY PROJECT: 2013 FEES</v>
      </c>
      <c r="F4" s="1607"/>
      <c r="G4" s="1607"/>
      <c r="H4" s="1608"/>
    </row>
    <row r="5" spans="1:8" ht="14.25" customHeight="1" thickBot="1" x14ac:dyDescent="0.25">
      <c r="A5" s="384"/>
      <c r="B5" s="111"/>
      <c r="C5" s="111"/>
      <c r="D5" s="111"/>
      <c r="E5" s="416"/>
      <c r="F5" s="417"/>
      <c r="G5" s="417"/>
      <c r="H5" s="846" t="s">
        <v>623</v>
      </c>
    </row>
    <row r="6" spans="1:8" ht="16.5" thickTop="1" x14ac:dyDescent="0.2">
      <c r="A6" s="426"/>
      <c r="B6" s="427"/>
      <c r="C6" s="428" t="s">
        <v>203</v>
      </c>
      <c r="D6" s="826"/>
      <c r="E6" s="46"/>
      <c r="F6" s="402" t="s">
        <v>207</v>
      </c>
      <c r="G6" s="1611"/>
      <c r="H6" s="1612"/>
    </row>
    <row r="7" spans="1:8" x14ac:dyDescent="0.2">
      <c r="A7" s="407"/>
      <c r="B7" s="392"/>
      <c r="C7" s="390" t="s">
        <v>204</v>
      </c>
      <c r="D7" s="519"/>
      <c r="E7" s="46"/>
      <c r="F7" s="402" t="s">
        <v>161</v>
      </c>
      <c r="G7" s="522"/>
      <c r="H7" s="47"/>
    </row>
    <row r="8" spans="1:8" x14ac:dyDescent="0.2">
      <c r="A8" s="407"/>
      <c r="B8" s="392"/>
      <c r="C8" s="390" t="s">
        <v>255</v>
      </c>
      <c r="D8" s="520"/>
      <c r="E8" s="46"/>
      <c r="F8" s="402" t="s">
        <v>179</v>
      </c>
      <c r="G8" s="522"/>
      <c r="H8" s="47"/>
    </row>
    <row r="9" spans="1:8" x14ac:dyDescent="0.2">
      <c r="A9" s="407"/>
      <c r="B9" s="392"/>
      <c r="C9" s="390" t="s">
        <v>208</v>
      </c>
      <c r="D9" s="827"/>
      <c r="E9" s="46"/>
      <c r="F9" s="403" t="s">
        <v>175</v>
      </c>
      <c r="G9" s="522"/>
      <c r="H9" s="112"/>
    </row>
    <row r="10" spans="1:8" ht="15.75" x14ac:dyDescent="0.2">
      <c r="A10" s="407"/>
      <c r="B10" s="392"/>
      <c r="C10" s="252" t="s">
        <v>99</v>
      </c>
      <c r="D10" s="115" t="s">
        <v>622</v>
      </c>
      <c r="E10" s="430" t="str">
        <f>IF(D10="MULTI-DISCIPLINARY PROJECT","B","E")</f>
        <v>B</v>
      </c>
      <c r="F10" s="431" t="s">
        <v>160</v>
      </c>
      <c r="G10" s="1609"/>
      <c r="H10" s="1610"/>
    </row>
    <row r="11" spans="1:8" ht="15.75" x14ac:dyDescent="0.2">
      <c r="A11" s="407"/>
      <c r="B11" s="392"/>
      <c r="C11" s="719" t="s">
        <v>345</v>
      </c>
      <c r="D11" s="720" t="s">
        <v>614</v>
      </c>
      <c r="E11" s="517" t="str">
        <f>IF($D$11="Yes", "NO OF DAYS","")</f>
        <v/>
      </c>
      <c r="F11" s="721"/>
      <c r="G11" s="722" t="str">
        <f>IF($D$11="Yes", "RATE","")</f>
        <v/>
      </c>
      <c r="H11" s="723"/>
    </row>
    <row r="12" spans="1:8" ht="15.75" thickBot="1" x14ac:dyDescent="0.25">
      <c r="A12" s="407"/>
      <c r="B12" s="392"/>
      <c r="C12" s="390" t="s">
        <v>93</v>
      </c>
      <c r="D12" s="1068"/>
      <c r="E12" s="1524"/>
      <c r="F12" s="1524"/>
      <c r="G12" s="1524"/>
      <c r="H12" s="1525"/>
    </row>
    <row r="13" spans="1:8" ht="15.75" thickTop="1" x14ac:dyDescent="0.2">
      <c r="A13" s="407"/>
      <c r="B13" s="392"/>
      <c r="C13" s="390" t="s">
        <v>306</v>
      </c>
      <c r="D13" s="1065"/>
      <c r="E13" s="1066"/>
      <c r="F13" s="1066"/>
      <c r="G13" s="1066"/>
      <c r="H13" s="1067"/>
    </row>
    <row r="14" spans="1:8" x14ac:dyDescent="0.2">
      <c r="A14" s="407"/>
      <c r="B14" s="392"/>
      <c r="C14" s="390" t="s">
        <v>124</v>
      </c>
      <c r="D14" s="1060"/>
      <c r="E14" s="1061"/>
      <c r="F14" s="1061"/>
      <c r="G14" s="395" t="s">
        <v>280</v>
      </c>
      <c r="H14" s="1178"/>
    </row>
    <row r="15" spans="1:8" x14ac:dyDescent="0.2">
      <c r="A15" s="407"/>
      <c r="B15" s="392"/>
      <c r="C15" s="390" t="s">
        <v>278</v>
      </c>
      <c r="D15" s="1062"/>
      <c r="E15" s="1063"/>
      <c r="F15" s="1063"/>
      <c r="G15" s="395" t="s">
        <v>280</v>
      </c>
      <c r="H15" s="1179"/>
    </row>
    <row r="16" spans="1:8" x14ac:dyDescent="0.2">
      <c r="A16" s="407"/>
      <c r="B16" s="392"/>
      <c r="C16" s="390" t="s">
        <v>210</v>
      </c>
      <c r="D16" s="1065"/>
      <c r="E16" s="498" t="s">
        <v>169</v>
      </c>
      <c r="F16" s="1069"/>
      <c r="G16" s="498" t="s">
        <v>168</v>
      </c>
      <c r="H16" s="523"/>
    </row>
    <row r="17" spans="1:8" ht="15.75" thickBot="1" x14ac:dyDescent="0.25">
      <c r="A17" s="407"/>
      <c r="B17" s="392"/>
      <c r="C17" s="390" t="s">
        <v>160</v>
      </c>
      <c r="D17" s="1526"/>
      <c r="E17" s="1527"/>
      <c r="F17" s="501"/>
      <c r="G17" s="502"/>
      <c r="H17" s="503"/>
    </row>
    <row r="18" spans="1:8" ht="21" customHeight="1" thickTop="1" x14ac:dyDescent="0.2">
      <c r="A18" s="407"/>
      <c r="B18" s="392"/>
      <c r="C18" s="390" t="s">
        <v>89</v>
      </c>
      <c r="D18" s="521"/>
      <c r="E18" s="1438">
        <f>IF(D18="none", "none",D18)</f>
        <v>0</v>
      </c>
      <c r="F18" s="1626" t="s">
        <v>162</v>
      </c>
      <c r="G18" s="1622" t="s">
        <v>209</v>
      </c>
      <c r="H18" s="1623"/>
    </row>
    <row r="19" spans="1:8" ht="18" customHeight="1" x14ac:dyDescent="0.2">
      <c r="A19" s="407"/>
      <c r="B19" s="392"/>
      <c r="C19" s="390" t="s">
        <v>119</v>
      </c>
      <c r="D19" s="524"/>
      <c r="E19" s="421" t="str">
        <f>IF(D19="","&lt;--ERROR","")</f>
        <v>&lt;--ERROR</v>
      </c>
      <c r="F19" s="1627"/>
      <c r="G19" s="1624"/>
      <c r="H19" s="1625"/>
    </row>
    <row r="20" spans="1:8" x14ac:dyDescent="0.2">
      <c r="A20" s="407"/>
      <c r="B20" s="393"/>
      <c r="C20" s="390" t="s">
        <v>24</v>
      </c>
      <c r="D20" s="525"/>
      <c r="E20" s="422"/>
      <c r="F20" s="1437" t="s">
        <v>163</v>
      </c>
      <c r="G20" s="1601"/>
      <c r="H20" s="1602"/>
    </row>
    <row r="21" spans="1:8" x14ac:dyDescent="0.2">
      <c r="A21" s="409"/>
      <c r="B21" s="394"/>
      <c r="C21" s="391" t="s">
        <v>123</v>
      </c>
      <c r="D21" s="494">
        <v>2013</v>
      </c>
      <c r="E21" s="423" t="b">
        <f>IF(D21=2010,0,IF(D21=2011,1,IF(D21=2012,2)))</f>
        <v>0</v>
      </c>
      <c r="F21" s="1064" t="s">
        <v>164</v>
      </c>
      <c r="G21" s="1601"/>
      <c r="H21" s="1602"/>
    </row>
    <row r="22" spans="1:8" x14ac:dyDescent="0.2">
      <c r="A22" s="1595" t="s">
        <v>624</v>
      </c>
      <c r="B22" s="1596"/>
      <c r="C22" s="1596"/>
      <c r="D22" s="1596"/>
      <c r="E22" s="1597"/>
      <c r="F22" s="401" t="s">
        <v>164</v>
      </c>
      <c r="G22" s="1601"/>
      <c r="H22" s="1602"/>
    </row>
    <row r="23" spans="1:8" x14ac:dyDescent="0.2">
      <c r="A23" s="1598"/>
      <c r="B23" s="1599"/>
      <c r="C23" s="1599"/>
      <c r="D23" s="1599"/>
      <c r="E23" s="1600"/>
      <c r="F23" s="401" t="s">
        <v>165</v>
      </c>
      <c r="G23" s="1689"/>
      <c r="H23" s="1602"/>
    </row>
    <row r="24" spans="1:8" x14ac:dyDescent="0.2">
      <c r="A24" s="1598"/>
      <c r="B24" s="1599"/>
      <c r="C24" s="1599"/>
      <c r="D24" s="1599"/>
      <c r="E24" s="1600"/>
      <c r="F24" s="401" t="s">
        <v>89</v>
      </c>
      <c r="G24" s="1691" t="s">
        <v>298</v>
      </c>
      <c r="H24" s="1692"/>
    </row>
    <row r="25" spans="1:8" ht="18.75" customHeight="1" x14ac:dyDescent="0.2">
      <c r="A25" s="1598"/>
      <c r="B25" s="1599"/>
      <c r="C25" s="1599"/>
      <c r="D25" s="1599"/>
      <c r="E25" s="1600"/>
      <c r="F25" s="401" t="s">
        <v>277</v>
      </c>
      <c r="G25" s="1601"/>
      <c r="H25" s="1602"/>
    </row>
    <row r="26" spans="1:8" x14ac:dyDescent="0.2">
      <c r="A26" s="1656" t="s">
        <v>25</v>
      </c>
      <c r="B26" s="1657"/>
      <c r="C26" s="1658"/>
      <c r="D26" s="10" t="str">
        <f>IF(E46&lt;H39,"USE TIME BASED FEES","PERCENTAGE BASED FEES")</f>
        <v>USE TIME BASED FEES</v>
      </c>
      <c r="E26" s="44"/>
      <c r="F26" s="398" t="s">
        <v>166</v>
      </c>
      <c r="G26" s="1601"/>
      <c r="H26" s="1602"/>
    </row>
    <row r="27" spans="1:8" ht="18" x14ac:dyDescent="0.2">
      <c r="A27" s="380" t="s">
        <v>154</v>
      </c>
      <c r="B27" s="381"/>
      <c r="C27" s="382"/>
      <c r="D27" s="432">
        <v>1</v>
      </c>
      <c r="E27" s="245"/>
      <c r="F27" s="398" t="s">
        <v>167</v>
      </c>
      <c r="G27" s="1601"/>
      <c r="H27" s="1602"/>
    </row>
    <row r="28" spans="1:8" x14ac:dyDescent="0.2">
      <c r="A28" s="480"/>
      <c r="B28" s="477"/>
      <c r="C28" s="478" t="s">
        <v>108</v>
      </c>
      <c r="D28" s="828"/>
      <c r="E28" s="245"/>
      <c r="F28" s="399" t="s">
        <v>276</v>
      </c>
      <c r="G28" s="1689"/>
      <c r="H28" s="1690"/>
    </row>
    <row r="29" spans="1:8" x14ac:dyDescent="0.2">
      <c r="A29" s="407"/>
      <c r="B29" s="479"/>
      <c r="C29" s="392" t="s">
        <v>605</v>
      </c>
      <c r="D29" s="829"/>
      <c r="E29" s="245"/>
      <c r="F29" s="400" t="s">
        <v>161</v>
      </c>
      <c r="G29" s="1688"/>
      <c r="H29" s="1602"/>
    </row>
    <row r="30" spans="1:8" x14ac:dyDescent="0.2">
      <c r="A30" s="407"/>
      <c r="B30" s="479"/>
      <c r="C30" s="392" t="s">
        <v>308</v>
      </c>
      <c r="D30" s="521"/>
      <c r="E30" s="245"/>
      <c r="F30" s="412" t="s">
        <v>304</v>
      </c>
      <c r="G30" s="1688"/>
      <c r="H30" s="1602"/>
    </row>
    <row r="31" spans="1:8" ht="18" customHeight="1" thickBot="1" x14ac:dyDescent="0.25">
      <c r="A31" s="407"/>
      <c r="B31" s="392"/>
      <c r="C31" s="392" t="s">
        <v>307</v>
      </c>
      <c r="D31" s="521"/>
      <c r="E31" s="389"/>
      <c r="F31" s="714" t="s">
        <v>305</v>
      </c>
      <c r="G31" s="1686"/>
      <c r="H31" s="1687"/>
    </row>
    <row r="32" spans="1:8" ht="18.75" customHeight="1" thickTop="1" x14ac:dyDescent="0.2">
      <c r="A32" s="484"/>
      <c r="B32" s="485"/>
      <c r="C32" s="390" t="str">
        <f>IF(F32=1,"STAGE COMPLETED",IF(F32=5,"STAGE COMPLETED","STAGE"))</f>
        <v>STAGE</v>
      </c>
      <c r="D32" s="1663" t="s">
        <v>617</v>
      </c>
      <c r="E32" s="1664"/>
      <c r="F32" s="516">
        <f>IF(D32="INCEPTION",1,IF(D32="PRELIMINARY DESIGN: CONCEPT &amp; VIABILITY",2,IF(D32="DETAIL DESIGN &amp; DOCUMENTATION &amp; PROCUREMENT",3,IF(D32="CONTRACT ADMINISTRATION &amp; INSPECTION",4,IF(D32="CLOSE-OUT",5)))))</f>
        <v>2</v>
      </c>
      <c r="H32" s="14"/>
    </row>
    <row r="33" spans="1:8" ht="18.75" customHeight="1" x14ac:dyDescent="0.2">
      <c r="A33" s="158"/>
      <c r="B33" s="395"/>
      <c r="C33" s="712" t="str">
        <f>IF(F32=1,"N/A",IF(F32&gt;3,"N/A","PERCENTAGE OF STAGE COMPLETED"))</f>
        <v>PERCENTAGE OF STAGE COMPLETED</v>
      </c>
      <c r="D33" s="713">
        <v>1</v>
      </c>
      <c r="E33" s="780" t="s">
        <v>349</v>
      </c>
      <c r="F33" s="710"/>
      <c r="G33" s="711"/>
      <c r="H33" s="14"/>
    </row>
    <row r="34" spans="1:8" ht="18" customHeight="1" x14ac:dyDescent="0.2">
      <c r="A34" s="486"/>
      <c r="B34" s="487"/>
      <c r="C34" s="488" t="s">
        <v>134</v>
      </c>
      <c r="D34" s="115" t="s">
        <v>121</v>
      </c>
      <c r="E34" s="251"/>
      <c r="F34" s="44"/>
      <c r="G34" s="44"/>
      <c r="H34" s="14"/>
    </row>
    <row r="35" spans="1:8" ht="18" customHeight="1" x14ac:dyDescent="0.2">
      <c r="A35" s="486"/>
      <c r="B35" s="487"/>
      <c r="C35" s="845" t="s">
        <v>370</v>
      </c>
      <c r="D35" s="844"/>
      <c r="E35" s="839"/>
      <c r="F35" s="44"/>
      <c r="G35" s="44"/>
      <c r="H35" s="14"/>
    </row>
    <row r="36" spans="1:8" ht="15" customHeight="1" x14ac:dyDescent="0.2">
      <c r="A36" s="1659" t="s">
        <v>291</v>
      </c>
      <c r="B36" s="1660"/>
      <c r="C36" s="1660"/>
      <c r="D36" s="1661"/>
      <c r="E36" s="1662"/>
      <c r="F36" s="115" t="s">
        <v>121</v>
      </c>
      <c r="G36" s="404" t="s">
        <v>202</v>
      </c>
      <c r="H36" s="410">
        <f>IF(F36="Y",1,0.75)</f>
        <v>0.75</v>
      </c>
    </row>
    <row r="37" spans="1:8" x14ac:dyDescent="0.2">
      <c r="A37" s="1650" t="s">
        <v>133</v>
      </c>
      <c r="B37" s="1651"/>
      <c r="C37" s="1651"/>
      <c r="D37" s="1651"/>
      <c r="E37" s="1652"/>
      <c r="F37" s="115" t="s">
        <v>121</v>
      </c>
      <c r="G37" s="16"/>
      <c r="H37" s="765"/>
    </row>
    <row r="38" spans="1:8" x14ac:dyDescent="0.2">
      <c r="A38" s="1653" t="s">
        <v>116</v>
      </c>
      <c r="B38" s="1654"/>
      <c r="C38" s="1654"/>
      <c r="D38" s="1654"/>
      <c r="E38" s="1655"/>
      <c r="F38" s="115" t="s">
        <v>121</v>
      </c>
      <c r="G38" s="16"/>
      <c r="H38" s="766"/>
    </row>
    <row r="39" spans="1:8" ht="15.75" thickBot="1" x14ac:dyDescent="0.25">
      <c r="A39" s="204"/>
      <c r="B39" s="131"/>
      <c r="C39" s="131"/>
      <c r="D39" s="131"/>
      <c r="E39" s="202" t="s">
        <v>348</v>
      </c>
      <c r="F39" s="115" t="s">
        <v>121</v>
      </c>
      <c r="G39" s="16"/>
      <c r="H39" s="767">
        <f>Scales!$C$3</f>
        <v>540000</v>
      </c>
    </row>
    <row r="40" spans="1:8" ht="70.5" customHeight="1" thickTop="1" thickBot="1" x14ac:dyDescent="0.25">
      <c r="A40" s="1674" t="s">
        <v>296</v>
      </c>
      <c r="B40" s="1674"/>
      <c r="C40" s="1674"/>
      <c r="D40" s="1674"/>
      <c r="E40" s="733" t="s">
        <v>213</v>
      </c>
      <c r="F40" s="1675" t="s">
        <v>214</v>
      </c>
      <c r="G40" s="1684" t="s">
        <v>215</v>
      </c>
      <c r="H40" s="1682" t="s">
        <v>100</v>
      </c>
    </row>
    <row r="41" spans="1:8" ht="24" customHeight="1" thickBot="1" x14ac:dyDescent="0.25">
      <c r="A41" s="1668" t="s">
        <v>138</v>
      </c>
      <c r="B41" s="1669"/>
      <c r="C41" s="1669"/>
      <c r="D41" s="768" t="s">
        <v>310</v>
      </c>
      <c r="E41" s="734">
        <f>IF($F$32&lt;3,1,IF($D$41="TENDER VALUES",2,1))</f>
        <v>1</v>
      </c>
      <c r="F41" s="1676"/>
      <c r="G41" s="1685"/>
      <c r="H41" s="1683"/>
    </row>
    <row r="42" spans="1:8" ht="28.5" customHeight="1" x14ac:dyDescent="0.2">
      <c r="A42" s="1672" t="s">
        <v>137</v>
      </c>
      <c r="B42" s="1673"/>
      <c r="C42" s="1673"/>
      <c r="D42" s="1673"/>
      <c r="E42" s="769"/>
      <c r="F42" s="769"/>
      <c r="G42" s="770"/>
      <c r="H42" s="612">
        <f>IF($F$32&lt;4,E42,IF($F$32=4,F42,IF($F$32=5,G42)))</f>
        <v>0</v>
      </c>
    </row>
    <row r="43" spans="1:8" ht="27.75" customHeight="1" x14ac:dyDescent="0.2">
      <c r="A43" s="1665" t="s">
        <v>101</v>
      </c>
      <c r="B43" s="1666"/>
      <c r="C43" s="1666"/>
      <c r="D43" s="1666"/>
      <c r="E43" s="771"/>
      <c r="F43" s="771"/>
      <c r="G43" s="772"/>
      <c r="H43" s="613">
        <f>IF($F$32&lt;4,E43,IF($F$32=4,F43,IF($F$32=5,G43)))</f>
        <v>0</v>
      </c>
    </row>
    <row r="44" spans="1:8" ht="30" customHeight="1" x14ac:dyDescent="0.2">
      <c r="A44" s="1665" t="s">
        <v>102</v>
      </c>
      <c r="B44" s="1667"/>
      <c r="C44" s="1667"/>
      <c r="D44" s="1667"/>
      <c r="E44" s="771"/>
      <c r="F44" s="771"/>
      <c r="G44" s="772"/>
      <c r="H44" s="613">
        <f>IF($F$32&lt;4,E44,IF($F$32=4,F44,IF($F$32=5,G44)))</f>
        <v>0</v>
      </c>
    </row>
    <row r="45" spans="1:8" ht="31.5" customHeight="1" thickBot="1" x14ac:dyDescent="0.25">
      <c r="A45" s="1670" t="s">
        <v>130</v>
      </c>
      <c r="B45" s="1671"/>
      <c r="C45" s="1671"/>
      <c r="D45" s="1671"/>
      <c r="E45" s="773"/>
      <c r="F45" s="773"/>
      <c r="G45" s="774"/>
      <c r="H45" s="614">
        <f>IF($F$32&lt;4,E45,IF($F$32=4,F45,IF($F$32=5,G45)))</f>
        <v>0</v>
      </c>
    </row>
    <row r="46" spans="1:8" ht="28.5" customHeight="1" thickBot="1" x14ac:dyDescent="0.25">
      <c r="A46" s="1677" t="s">
        <v>106</v>
      </c>
      <c r="B46" s="1678"/>
      <c r="C46" s="1678"/>
      <c r="D46" s="1678"/>
      <c r="E46" s="752">
        <f>SUM(E42:E45)</f>
        <v>0</v>
      </c>
      <c r="F46" s="752">
        <f>SUM(F42:F45)</f>
        <v>0</v>
      </c>
      <c r="G46" s="753">
        <f>SUM(G42:G45)</f>
        <v>0</v>
      </c>
      <c r="H46" s="754">
        <f>SUM(H42:H45)</f>
        <v>0</v>
      </c>
    </row>
    <row r="47" spans="1:8" ht="30.75" customHeight="1" thickTop="1" thickBot="1" x14ac:dyDescent="0.25">
      <c r="A47" s="1679" t="str">
        <f>IF($F$32=5,IF(H46=H53,"","THE VALUE OF ( C) MUST BE THE SAME AS (D)"),"")</f>
        <v/>
      </c>
      <c r="B47" s="1680"/>
      <c r="C47" s="1680"/>
      <c r="D47" s="1680"/>
      <c r="E47" s="1681"/>
      <c r="F47" s="775"/>
      <c r="G47" s="406" t="str">
        <f>IF($F$32=5,IF($H$48=$H$54,"","ERROR"),"")</f>
        <v/>
      </c>
      <c r="H47" s="411"/>
    </row>
    <row r="48" spans="1:8" ht="33.75" customHeight="1" thickBot="1" x14ac:dyDescent="0.25">
      <c r="A48" s="1644" t="s">
        <v>139</v>
      </c>
      <c r="B48" s="1645"/>
      <c r="C48" s="1645"/>
      <c r="D48" s="1645"/>
      <c r="E48" s="615"/>
      <c r="F48" s="615"/>
      <c r="G48" s="615"/>
      <c r="H48" s="776">
        <f>IF($F$32&lt;4,E48,IF($F$32=4,F48,IF($F$32=5,G48)))</f>
        <v>0</v>
      </c>
    </row>
    <row r="49" spans="1:8" ht="15.75" thickBot="1" x14ac:dyDescent="0.25">
      <c r="A49" s="1635"/>
      <c r="B49" s="1636"/>
      <c r="C49" s="1636"/>
      <c r="D49" s="1636"/>
      <c r="E49" s="4"/>
      <c r="F49" s="3"/>
      <c r="G49" s="113"/>
      <c r="H49" s="88"/>
    </row>
    <row r="50" spans="1:8" ht="51.75" customHeight="1" thickTop="1" thickBot="1" x14ac:dyDescent="0.25">
      <c r="A50" s="1637" t="s">
        <v>297</v>
      </c>
      <c r="B50" s="1638"/>
      <c r="C50" s="1638"/>
      <c r="D50" s="1638"/>
      <c r="E50" s="1638"/>
      <c r="F50" s="1639"/>
      <c r="G50" s="481" t="s">
        <v>216</v>
      </c>
      <c r="H50" s="482" t="s">
        <v>100</v>
      </c>
    </row>
    <row r="51" spans="1:8" ht="35.25" customHeight="1" thickTop="1" x14ac:dyDescent="0.2">
      <c r="A51" s="1632" t="s">
        <v>253</v>
      </c>
      <c r="B51" s="1633"/>
      <c r="C51" s="1633"/>
      <c r="D51" s="1633"/>
      <c r="E51" s="1634"/>
      <c r="F51" s="1634"/>
      <c r="G51" s="616"/>
      <c r="H51" s="617">
        <f>IF($F$32&gt;3,G51,0)</f>
        <v>0</v>
      </c>
    </row>
    <row r="52" spans="1:8" ht="32.25" customHeight="1" thickBot="1" x14ac:dyDescent="0.25">
      <c r="A52" s="1640" t="s">
        <v>252</v>
      </c>
      <c r="B52" s="1641"/>
      <c r="C52" s="1641"/>
      <c r="D52" s="1641"/>
      <c r="E52" s="1642"/>
      <c r="F52" s="1643"/>
      <c r="G52" s="615"/>
      <c r="H52" s="618">
        <f>IF($F$32&gt;3,G52,0)</f>
        <v>0</v>
      </c>
    </row>
    <row r="53" spans="1:8" ht="32.25" customHeight="1" thickBot="1" x14ac:dyDescent="0.25">
      <c r="A53" s="1646" t="s">
        <v>131</v>
      </c>
      <c r="B53" s="1647"/>
      <c r="C53" s="1647"/>
      <c r="D53" s="1647"/>
      <c r="E53" s="1648"/>
      <c r="F53" s="1649"/>
      <c r="G53" s="619">
        <f>G51+G52</f>
        <v>0</v>
      </c>
      <c r="H53" s="620">
        <f>IF($F$32&gt;3,G53,0)</f>
        <v>0</v>
      </c>
    </row>
    <row r="54" spans="1:8" ht="36" customHeight="1" thickTop="1" thickBot="1" x14ac:dyDescent="0.25">
      <c r="A54" s="1628" t="s">
        <v>127</v>
      </c>
      <c r="B54" s="1629"/>
      <c r="C54" s="1629"/>
      <c r="D54" s="1629"/>
      <c r="E54" s="1630"/>
      <c r="F54" s="1631"/>
      <c r="G54" s="779"/>
      <c r="H54" s="621">
        <f>IF($F$32&gt;3,G54,0)</f>
        <v>0</v>
      </c>
    </row>
    <row r="55" spans="1:8" ht="15.75" thickTop="1" x14ac:dyDescent="0.2"/>
    <row r="56" spans="1:8" x14ac:dyDescent="0.2">
      <c r="D56" s="433"/>
    </row>
    <row r="57" spans="1:8" x14ac:dyDescent="0.2">
      <c r="D57" s="433"/>
    </row>
    <row r="58" spans="1:8" x14ac:dyDescent="0.2">
      <c r="D58" s="433"/>
    </row>
    <row r="59" spans="1:8" x14ac:dyDescent="0.2">
      <c r="D59" s="433"/>
    </row>
    <row r="60" spans="1:8" x14ac:dyDescent="0.2">
      <c r="D60" s="433"/>
    </row>
  </sheetData>
  <sheetProtection password="CD4C" sheet="1" objects="1" scenarios="1" formatCells="0" formatColumns="0" formatRows="0"/>
  <mergeCells count="44">
    <mergeCell ref="H40:H41"/>
    <mergeCell ref="G40:G41"/>
    <mergeCell ref="G31:H31"/>
    <mergeCell ref="G30:H30"/>
    <mergeCell ref="G21:H21"/>
    <mergeCell ref="G22:H22"/>
    <mergeCell ref="G23:H23"/>
    <mergeCell ref="G28:H28"/>
    <mergeCell ref="G27:H27"/>
    <mergeCell ref="G25:H25"/>
    <mergeCell ref="G29:H29"/>
    <mergeCell ref="G24:H24"/>
    <mergeCell ref="A48:D48"/>
    <mergeCell ref="A53:F53"/>
    <mergeCell ref="A37:E37"/>
    <mergeCell ref="A38:E38"/>
    <mergeCell ref="A26:C26"/>
    <mergeCell ref="A36:E36"/>
    <mergeCell ref="D32:E32"/>
    <mergeCell ref="A43:D43"/>
    <mergeCell ref="A44:D44"/>
    <mergeCell ref="A41:C41"/>
    <mergeCell ref="A45:D45"/>
    <mergeCell ref="A42:D42"/>
    <mergeCell ref="A40:D40"/>
    <mergeCell ref="F40:F41"/>
    <mergeCell ref="A46:D46"/>
    <mergeCell ref="A47:E47"/>
    <mergeCell ref="A54:F54"/>
    <mergeCell ref="A51:F51"/>
    <mergeCell ref="A49:D49"/>
    <mergeCell ref="A50:F50"/>
    <mergeCell ref="A52:F52"/>
    <mergeCell ref="A22:E25"/>
    <mergeCell ref="G26:H26"/>
    <mergeCell ref="A1:H1"/>
    <mergeCell ref="E4:H4"/>
    <mergeCell ref="G10:H10"/>
    <mergeCell ref="G6:H6"/>
    <mergeCell ref="A2:D3"/>
    <mergeCell ref="E2:H3"/>
    <mergeCell ref="G20:H20"/>
    <mergeCell ref="G18:H19"/>
    <mergeCell ref="F18:F19"/>
  </mergeCells>
  <phoneticPr fontId="33" type="noConversion"/>
  <dataValidations count="6">
    <dataValidation type="list" allowBlank="1" showInputMessage="1" showErrorMessage="1" sqref="F36:F39">
      <formula1>"N,Y"</formula1>
    </dataValidation>
    <dataValidation type="list" allowBlank="1" showInputMessage="1" showErrorMessage="1" sqref="D41">
      <formula1>"ESTIMATES,TENDER VALUES"</formula1>
    </dataValidation>
    <dataValidation type="list" allowBlank="1" showInputMessage="1" showErrorMessage="1" sqref="D34">
      <formula1>"Y,N"</formula1>
    </dataValidation>
    <dataValidation type="list" allowBlank="1" showInputMessage="1" showErrorMessage="1" sqref="D32 F33">
      <formula1>"INCEPTION,PRELIMINARY DESIGN: CONCEPT &amp; VIABILITY, DETAIL DESIGN &amp; DOCUMENTATION &amp; PROCUREMENT, CONTRACT ADMINISTRATION &amp; INSPECTION, CLOSE-OUT"</formula1>
    </dataValidation>
    <dataValidation type="list" allowBlank="1" showInputMessage="1" showErrorMessage="1" sqref="D10">
      <formula1>"ENGINEERING PROJECT, MULTI-DISCIPLINARY PROJECT"</formula1>
    </dataValidation>
    <dataValidation type="list" allowBlank="1" showInputMessage="1" showErrorMessage="1" sqref="D11">
      <formula1>"YES,NO"</formula1>
    </dataValidation>
  </dataValidations>
  <printOptions horizontalCentered="1"/>
  <pageMargins left="0.74803149606299213" right="0.74803149606299213" top="0.78740157480314965" bottom="0.78740157480314965" header="0.51181102362204722" footer="0.51181102362204722"/>
  <pageSetup paperSize="9" scale="56" orientation="portrait"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A1:H60"/>
  <sheetViews>
    <sheetView zoomScale="75" zoomScaleNormal="75" zoomScaleSheetLayoutView="75" workbookViewId="0">
      <selection activeCell="H5" sqref="H5"/>
    </sheetView>
  </sheetViews>
  <sheetFormatPr defaultRowHeight="15" x14ac:dyDescent="0.2"/>
  <cols>
    <col min="1" max="1" width="16.33203125" customWidth="1"/>
    <col min="2" max="2" width="3.88671875" customWidth="1"/>
    <col min="3" max="3" width="8" customWidth="1"/>
    <col min="4" max="4" width="26.33203125" customWidth="1"/>
    <col min="5" max="5" width="18" customWidth="1"/>
    <col min="6" max="6" width="20" customWidth="1"/>
    <col min="7" max="7" width="17.6640625" customWidth="1"/>
    <col min="8" max="8" width="17.5546875" customWidth="1"/>
  </cols>
  <sheetData>
    <row r="1" spans="1:8" ht="55.5" customHeight="1" thickTop="1" thickBot="1" x14ac:dyDescent="0.25">
      <c r="A1" s="1603" t="str">
        <f>'Input Data'!A1:H1</f>
        <v>PLEASE READ THE NOTES (1st SHEET) BEFORE STARTING TO POPULATE THE SHEETS. COMPLETE ALL YELLOW CELLS PLEASE !!!</v>
      </c>
      <c r="B1" s="1757"/>
      <c r="C1" s="1757"/>
      <c r="D1" s="1757"/>
      <c r="E1" s="1757"/>
      <c r="F1" s="1757"/>
      <c r="G1" s="1757"/>
      <c r="H1" s="1758"/>
    </row>
    <row r="2" spans="1:8" ht="15.75" customHeight="1" thickTop="1" x14ac:dyDescent="0.2">
      <c r="A2" s="1764"/>
      <c r="B2" s="1765"/>
      <c r="C2" s="1765"/>
      <c r="D2" s="1765"/>
      <c r="E2" s="1617" t="s">
        <v>107</v>
      </c>
      <c r="F2" s="1768"/>
      <c r="G2" s="1768"/>
      <c r="H2" s="1769"/>
    </row>
    <row r="3" spans="1:8" ht="28.5" customHeight="1" x14ac:dyDescent="0.2">
      <c r="A3" s="1766"/>
      <c r="B3" s="1767"/>
      <c r="C3" s="1767"/>
      <c r="D3" s="1767"/>
      <c r="E3" s="1770"/>
      <c r="F3" s="1770"/>
      <c r="G3" s="1770"/>
      <c r="H3" s="1771"/>
    </row>
    <row r="4" spans="1:8" x14ac:dyDescent="0.2">
      <c r="A4" s="327"/>
      <c r="B4" s="425"/>
      <c r="C4" s="425"/>
      <c r="D4" s="425"/>
      <c r="E4" s="1606" t="str">
        <f>'Input Data'!E4:H4</f>
        <v>MULTI-DISCIPLINARY PROJECT: 2013 FEES</v>
      </c>
      <c r="F4" s="1607"/>
      <c r="G4" s="1607"/>
      <c r="H4" s="1759"/>
    </row>
    <row r="5" spans="1:8" ht="14.25" customHeight="1" thickBot="1" x14ac:dyDescent="0.25">
      <c r="A5" s="384"/>
      <c r="B5" s="111"/>
      <c r="C5" s="111"/>
      <c r="D5" s="111"/>
      <c r="E5" s="416"/>
      <c r="F5" s="417"/>
      <c r="G5" s="417"/>
      <c r="H5" s="429" t="str">
        <f>'Input Data'!H5</f>
        <v xml:space="preserve">Version 1.1  2014-07 </v>
      </c>
    </row>
    <row r="6" spans="1:8" ht="16.5" thickTop="1" x14ac:dyDescent="0.2">
      <c r="A6" s="489"/>
      <c r="B6" s="427"/>
      <c r="C6" s="428" t="s">
        <v>203</v>
      </c>
      <c r="D6" s="757" t="s">
        <v>263</v>
      </c>
      <c r="E6" s="46"/>
      <c r="F6" s="402" t="s">
        <v>207</v>
      </c>
      <c r="G6" s="1762" t="s">
        <v>264</v>
      </c>
      <c r="H6" s="1763"/>
    </row>
    <row r="7" spans="1:8" x14ac:dyDescent="0.2">
      <c r="A7" s="491"/>
      <c r="B7" s="392"/>
      <c r="C7" s="390" t="s">
        <v>204</v>
      </c>
      <c r="D7" s="758">
        <v>79867</v>
      </c>
      <c r="E7" s="46"/>
      <c r="F7" s="402" t="s">
        <v>161</v>
      </c>
      <c r="G7" s="492" t="s">
        <v>266</v>
      </c>
      <c r="H7" s="47"/>
    </row>
    <row r="8" spans="1:8" x14ac:dyDescent="0.2">
      <c r="A8" s="491"/>
      <c r="B8" s="392"/>
      <c r="C8" s="390" t="s">
        <v>255</v>
      </c>
      <c r="D8" s="759">
        <v>2</v>
      </c>
      <c r="E8" s="46"/>
      <c r="F8" s="402" t="s">
        <v>179</v>
      </c>
      <c r="G8" s="492" t="s">
        <v>267</v>
      </c>
      <c r="H8" s="47"/>
    </row>
    <row r="9" spans="1:8" x14ac:dyDescent="0.2">
      <c r="A9" s="491"/>
      <c r="B9" s="392"/>
      <c r="C9" s="390" t="s">
        <v>208</v>
      </c>
      <c r="D9" s="760" t="s">
        <v>299</v>
      </c>
      <c r="E9" s="46"/>
      <c r="F9" s="403" t="s">
        <v>175</v>
      </c>
      <c r="G9" s="492" t="s">
        <v>294</v>
      </c>
      <c r="H9" s="112"/>
    </row>
    <row r="10" spans="1:8" ht="15.75" x14ac:dyDescent="0.2">
      <c r="A10" s="491"/>
      <c r="B10" s="392"/>
      <c r="C10" s="252" t="s">
        <v>99</v>
      </c>
      <c r="D10" s="494" t="s">
        <v>353</v>
      </c>
      <c r="E10" s="430" t="s">
        <v>32</v>
      </c>
      <c r="F10" s="495" t="s">
        <v>160</v>
      </c>
      <c r="G10" s="1760" t="s">
        <v>265</v>
      </c>
      <c r="H10" s="1761"/>
    </row>
    <row r="11" spans="1:8" ht="15.75" x14ac:dyDescent="0.2">
      <c r="A11" s="491"/>
      <c r="B11" s="392"/>
      <c r="C11" s="719" t="s">
        <v>345</v>
      </c>
      <c r="D11" s="720" t="s">
        <v>346</v>
      </c>
      <c r="E11" s="517" t="str">
        <f>IF($D$11="Yes", "NO OF DAYS","")</f>
        <v>NO OF DAYS</v>
      </c>
      <c r="F11" s="721">
        <v>30</v>
      </c>
      <c r="G11" s="722" t="str">
        <f>IF($D$11="Yes", "RATE","")</f>
        <v>RATE</v>
      </c>
      <c r="H11" s="723">
        <v>500</v>
      </c>
    </row>
    <row r="12" spans="1:8" ht="15.75" thickBot="1" x14ac:dyDescent="0.25">
      <c r="A12" s="491"/>
      <c r="B12" s="392"/>
      <c r="C12" s="390" t="s">
        <v>93</v>
      </c>
      <c r="D12" s="1772" t="s">
        <v>268</v>
      </c>
      <c r="E12" s="1773"/>
      <c r="F12" s="1773"/>
      <c r="G12" s="1773"/>
      <c r="H12" s="1774"/>
    </row>
    <row r="13" spans="1:8" ht="15.75" thickTop="1" x14ac:dyDescent="0.2">
      <c r="A13" s="491"/>
      <c r="B13" s="392"/>
      <c r="C13" s="390" t="s">
        <v>306</v>
      </c>
      <c r="D13" s="1778" t="s">
        <v>269</v>
      </c>
      <c r="E13" s="1779"/>
      <c r="F13" s="1779"/>
      <c r="G13" s="1779"/>
      <c r="H13" s="1780"/>
    </row>
    <row r="14" spans="1:8" x14ac:dyDescent="0.2">
      <c r="A14" s="491"/>
      <c r="B14" s="392"/>
      <c r="C14" s="390" t="s">
        <v>124</v>
      </c>
      <c r="D14" s="1775" t="s">
        <v>270</v>
      </c>
      <c r="E14" s="1776"/>
      <c r="F14" s="1776"/>
      <c r="G14" s="395" t="s">
        <v>280</v>
      </c>
      <c r="H14" s="496">
        <v>1034</v>
      </c>
    </row>
    <row r="15" spans="1:8" x14ac:dyDescent="0.2">
      <c r="A15" s="491"/>
      <c r="B15" s="392"/>
      <c r="C15" s="390" t="s">
        <v>278</v>
      </c>
      <c r="D15" s="1775" t="s">
        <v>292</v>
      </c>
      <c r="E15" s="1776"/>
      <c r="F15" s="1776"/>
      <c r="G15" s="395" t="s">
        <v>280</v>
      </c>
      <c r="H15" s="497">
        <v>1002</v>
      </c>
    </row>
    <row r="16" spans="1:8" x14ac:dyDescent="0.2">
      <c r="A16" s="491"/>
      <c r="B16" s="392"/>
      <c r="C16" s="390" t="s">
        <v>210</v>
      </c>
      <c r="D16" s="490" t="s">
        <v>271</v>
      </c>
      <c r="E16" s="498" t="s">
        <v>169</v>
      </c>
      <c r="F16" s="499" t="s">
        <v>293</v>
      </c>
      <c r="G16" s="498" t="s">
        <v>168</v>
      </c>
      <c r="H16" s="500" t="s">
        <v>272</v>
      </c>
    </row>
    <row r="17" spans="1:8" ht="15.75" thickBot="1" x14ac:dyDescent="0.25">
      <c r="A17" s="491"/>
      <c r="B17" s="392"/>
      <c r="C17" s="390" t="s">
        <v>160</v>
      </c>
      <c r="D17" s="1760" t="s">
        <v>273</v>
      </c>
      <c r="E17" s="1777"/>
      <c r="F17" s="501"/>
      <c r="G17" s="502"/>
      <c r="H17" s="503"/>
    </row>
    <row r="18" spans="1:8" ht="15.75" thickTop="1" x14ac:dyDescent="0.2">
      <c r="A18" s="491"/>
      <c r="B18" s="392"/>
      <c r="C18" s="390" t="s">
        <v>89</v>
      </c>
      <c r="D18" s="493" t="s">
        <v>274</v>
      </c>
      <c r="E18" s="420" t="s">
        <v>274</v>
      </c>
      <c r="F18" s="405"/>
      <c r="G18" s="1622" t="s">
        <v>209</v>
      </c>
      <c r="H18" s="1719"/>
    </row>
    <row r="19" spans="1:8" x14ac:dyDescent="0.2">
      <c r="A19" s="491"/>
      <c r="B19" s="392"/>
      <c r="C19" s="390" t="s">
        <v>119</v>
      </c>
      <c r="D19" s="504" t="s">
        <v>275</v>
      </c>
      <c r="E19" s="421" t="s">
        <v>352</v>
      </c>
      <c r="F19" s="424" t="s">
        <v>162</v>
      </c>
      <c r="G19" s="1720"/>
      <c r="H19" s="1721"/>
    </row>
    <row r="20" spans="1:8" x14ac:dyDescent="0.2">
      <c r="A20" s="491"/>
      <c r="B20" s="393"/>
      <c r="C20" s="390" t="s">
        <v>24</v>
      </c>
      <c r="D20" s="761">
        <v>41002</v>
      </c>
      <c r="E20" s="422"/>
      <c r="F20" s="408"/>
      <c r="G20" s="1722"/>
      <c r="H20" s="1723"/>
    </row>
    <row r="21" spans="1:8" x14ac:dyDescent="0.2">
      <c r="A21" s="505"/>
      <c r="B21" s="394"/>
      <c r="C21" s="391" t="s">
        <v>123</v>
      </c>
      <c r="D21" s="494">
        <f>'Input Data'!D21</f>
        <v>2013</v>
      </c>
      <c r="E21" s="423">
        <v>1</v>
      </c>
      <c r="F21" s="397" t="s">
        <v>163</v>
      </c>
      <c r="G21" s="1734" t="s">
        <v>282</v>
      </c>
      <c r="H21" s="1735"/>
    </row>
    <row r="22" spans="1:8" x14ac:dyDescent="0.2">
      <c r="A22" s="1724" t="str">
        <f>'Input Data'!A22:E25</f>
        <v>Fee in accordance with the National Department of Public Works Scope of Engineering Services and Tariff of Fees for Persons Registered in terms of the Engineering Profession Act, 2000 (Act No. 46 of 2000) dated 1 March 2013</v>
      </c>
      <c r="B22" s="1725"/>
      <c r="C22" s="1725"/>
      <c r="D22" s="1725"/>
      <c r="E22" s="1726"/>
      <c r="F22" s="401" t="s">
        <v>164</v>
      </c>
      <c r="G22" s="1734" t="s">
        <v>283</v>
      </c>
      <c r="H22" s="1735"/>
    </row>
    <row r="23" spans="1:8" x14ac:dyDescent="0.2">
      <c r="A23" s="1727"/>
      <c r="B23" s="1728"/>
      <c r="C23" s="1728"/>
      <c r="D23" s="1728"/>
      <c r="E23" s="1729"/>
      <c r="F23" s="401" t="s">
        <v>165</v>
      </c>
      <c r="G23" s="1751" t="s">
        <v>284</v>
      </c>
      <c r="H23" s="1735"/>
    </row>
    <row r="24" spans="1:8" x14ac:dyDescent="0.2">
      <c r="A24" s="1727"/>
      <c r="B24" s="1728"/>
      <c r="C24" s="1728"/>
      <c r="D24" s="1728"/>
      <c r="E24" s="1729"/>
      <c r="F24" s="401" t="s">
        <v>89</v>
      </c>
      <c r="G24" s="1755" t="s">
        <v>298</v>
      </c>
      <c r="H24" s="1756"/>
    </row>
    <row r="25" spans="1:8" ht="18.75" customHeight="1" x14ac:dyDescent="0.2">
      <c r="A25" s="1727"/>
      <c r="B25" s="1728"/>
      <c r="C25" s="1728"/>
      <c r="D25" s="1728"/>
      <c r="E25" s="1729"/>
      <c r="F25" s="401" t="s">
        <v>277</v>
      </c>
      <c r="G25" s="1734" t="s">
        <v>285</v>
      </c>
      <c r="H25" s="1735"/>
    </row>
    <row r="26" spans="1:8" x14ac:dyDescent="0.2">
      <c r="A26" s="1656" t="s">
        <v>25</v>
      </c>
      <c r="B26" s="1753"/>
      <c r="C26" s="1754"/>
      <c r="D26" s="10" t="s">
        <v>312</v>
      </c>
      <c r="E26" s="46"/>
      <c r="F26" s="398" t="s">
        <v>166</v>
      </c>
      <c r="G26" s="1734" t="s">
        <v>286</v>
      </c>
      <c r="H26" s="1735"/>
    </row>
    <row r="27" spans="1:8" ht="18" x14ac:dyDescent="0.2">
      <c r="A27" s="380" t="s">
        <v>154</v>
      </c>
      <c r="B27" s="381"/>
      <c r="C27" s="382"/>
      <c r="D27" s="506">
        <v>1</v>
      </c>
      <c r="E27" s="245"/>
      <c r="F27" s="398" t="s">
        <v>167</v>
      </c>
      <c r="G27" s="1734" t="s">
        <v>283</v>
      </c>
      <c r="H27" s="1735"/>
    </row>
    <row r="28" spans="1:8" x14ac:dyDescent="0.2">
      <c r="A28" s="507"/>
      <c r="B28" s="508"/>
      <c r="C28" s="478" t="s">
        <v>108</v>
      </c>
      <c r="D28" s="762">
        <v>41243</v>
      </c>
      <c r="E28" s="245"/>
      <c r="F28" s="399" t="s">
        <v>276</v>
      </c>
      <c r="G28" s="1751" t="s">
        <v>287</v>
      </c>
      <c r="H28" s="1752"/>
    </row>
    <row r="29" spans="1:8" x14ac:dyDescent="0.2">
      <c r="A29" s="491"/>
      <c r="B29" s="509"/>
      <c r="C29" s="392" t="s">
        <v>605</v>
      </c>
      <c r="D29" s="759">
        <v>1</v>
      </c>
      <c r="E29" s="245"/>
      <c r="F29" s="400" t="s">
        <v>161</v>
      </c>
      <c r="G29" s="1750" t="s">
        <v>288</v>
      </c>
      <c r="H29" s="1735"/>
    </row>
    <row r="30" spans="1:8" x14ac:dyDescent="0.2">
      <c r="A30" s="491"/>
      <c r="B30" s="509"/>
      <c r="C30" s="392" t="s">
        <v>308</v>
      </c>
      <c r="D30" s="763" t="s">
        <v>279</v>
      </c>
      <c r="E30" s="245"/>
      <c r="F30" s="412" t="s">
        <v>304</v>
      </c>
      <c r="G30" s="1750" t="s">
        <v>289</v>
      </c>
      <c r="H30" s="1735"/>
    </row>
    <row r="31" spans="1:8" ht="18" customHeight="1" thickBot="1" x14ac:dyDescent="0.25">
      <c r="A31" s="491"/>
      <c r="B31" s="392"/>
      <c r="C31" s="392" t="s">
        <v>307</v>
      </c>
      <c r="D31" s="764" t="s">
        <v>295</v>
      </c>
      <c r="E31" s="389"/>
      <c r="F31" s="714" t="s">
        <v>305</v>
      </c>
      <c r="G31" s="1748" t="s">
        <v>290</v>
      </c>
      <c r="H31" s="1749"/>
    </row>
    <row r="32" spans="1:8" ht="18.75" customHeight="1" thickTop="1" x14ac:dyDescent="0.2">
      <c r="A32" s="510"/>
      <c r="B32" s="485"/>
      <c r="C32" s="485" t="s">
        <v>313</v>
      </c>
      <c r="D32" s="1663" t="s">
        <v>218</v>
      </c>
      <c r="E32" s="1741"/>
      <c r="F32" s="116">
        <v>5</v>
      </c>
      <c r="H32" s="47"/>
    </row>
    <row r="33" spans="1:8" ht="18.75" customHeight="1" x14ac:dyDescent="0.2">
      <c r="A33" s="732"/>
      <c r="B33" s="395"/>
      <c r="C33" s="712" t="s">
        <v>328</v>
      </c>
      <c r="D33" s="713">
        <v>1</v>
      </c>
      <c r="E33" s="780" t="s">
        <v>349</v>
      </c>
      <c r="F33" s="718"/>
      <c r="H33" s="47"/>
    </row>
    <row r="34" spans="1:8" ht="18" customHeight="1" x14ac:dyDescent="0.2">
      <c r="A34" s="511"/>
      <c r="B34" s="487"/>
      <c r="C34" s="488" t="s">
        <v>134</v>
      </c>
      <c r="D34" s="494" t="s">
        <v>121</v>
      </c>
      <c r="E34" s="251"/>
      <c r="F34" s="46"/>
      <c r="G34" s="46"/>
      <c r="H34" s="47"/>
    </row>
    <row r="35" spans="1:8" ht="18" customHeight="1" x14ac:dyDescent="0.2">
      <c r="A35" s="511"/>
      <c r="B35" s="487"/>
      <c r="C35" s="487" t="str">
        <f>'Input Data'!C35</f>
        <v>ESTIMATED ENGINEERING FEES</v>
      </c>
      <c r="D35" s="494"/>
      <c r="E35" s="839"/>
      <c r="F35" s="818"/>
      <c r="G35" s="818"/>
      <c r="H35" s="47"/>
    </row>
    <row r="36" spans="1:8" ht="15" customHeight="1" x14ac:dyDescent="0.2">
      <c r="A36" s="1742" t="s">
        <v>291</v>
      </c>
      <c r="B36" s="1743"/>
      <c r="C36" s="1743"/>
      <c r="D36" s="1744"/>
      <c r="E36" s="1745"/>
      <c r="F36" s="115" t="s">
        <v>121</v>
      </c>
      <c r="G36" s="512" t="s">
        <v>202</v>
      </c>
      <c r="H36" s="513">
        <v>0.75</v>
      </c>
    </row>
    <row r="37" spans="1:8" x14ac:dyDescent="0.2">
      <c r="A37" s="1738" t="s">
        <v>133</v>
      </c>
      <c r="B37" s="1739"/>
      <c r="C37" s="1739"/>
      <c r="D37" s="1739"/>
      <c r="E37" s="1740"/>
      <c r="F37" s="115" t="s">
        <v>121</v>
      </c>
      <c r="G37" s="16"/>
      <c r="H37" s="112"/>
    </row>
    <row r="38" spans="1:8" x14ac:dyDescent="0.2">
      <c r="A38" s="1653" t="s">
        <v>116</v>
      </c>
      <c r="B38" s="1746"/>
      <c r="C38" s="1746"/>
      <c r="D38" s="1746"/>
      <c r="E38" s="1747"/>
      <c r="F38" s="115" t="s">
        <v>121</v>
      </c>
      <c r="G38" s="16"/>
      <c r="H38" s="766"/>
    </row>
    <row r="39" spans="1:8" ht="15.75" thickBot="1" x14ac:dyDescent="0.25">
      <c r="A39" s="514"/>
      <c r="B39" s="483"/>
      <c r="C39" s="483"/>
      <c r="D39" s="483"/>
      <c r="E39" s="502" t="s">
        <v>309</v>
      </c>
      <c r="F39" s="115" t="s">
        <v>121</v>
      </c>
      <c r="G39" s="16"/>
      <c r="H39" s="767">
        <f>'Input Data'!H39</f>
        <v>540000</v>
      </c>
    </row>
    <row r="40" spans="1:8" ht="70.5" customHeight="1" thickTop="1" thickBot="1" x14ac:dyDescent="0.25">
      <c r="A40" s="1695" t="s">
        <v>296</v>
      </c>
      <c r="B40" s="1696"/>
      <c r="C40" s="1696"/>
      <c r="D40" s="1696"/>
      <c r="E40" s="1439" t="s">
        <v>213</v>
      </c>
      <c r="F40" s="1730" t="s">
        <v>214</v>
      </c>
      <c r="G40" s="1732" t="s">
        <v>215</v>
      </c>
      <c r="H40" s="1736" t="s">
        <v>100</v>
      </c>
    </row>
    <row r="41" spans="1:8" ht="24" customHeight="1" thickBot="1" x14ac:dyDescent="0.25">
      <c r="A41" s="1716" t="s">
        <v>138</v>
      </c>
      <c r="B41" s="1717"/>
      <c r="C41" s="1718"/>
      <c r="D41" s="396" t="s">
        <v>220</v>
      </c>
      <c r="E41" s="1440">
        <v>2</v>
      </c>
      <c r="F41" s="1731"/>
      <c r="G41" s="1733"/>
      <c r="H41" s="1737"/>
    </row>
    <row r="42" spans="1:8" ht="28.5" customHeight="1" x14ac:dyDescent="0.2">
      <c r="A42" s="1707" t="s">
        <v>137</v>
      </c>
      <c r="B42" s="1708"/>
      <c r="C42" s="1708"/>
      <c r="D42" s="1708"/>
      <c r="E42" s="746">
        <v>800000</v>
      </c>
      <c r="F42" s="746">
        <v>800000</v>
      </c>
      <c r="G42" s="747">
        <v>800000</v>
      </c>
      <c r="H42" s="612">
        <v>800000</v>
      </c>
    </row>
    <row r="43" spans="1:8" ht="27.75" customHeight="1" x14ac:dyDescent="0.2">
      <c r="A43" s="1709" t="s">
        <v>101</v>
      </c>
      <c r="B43" s="1710"/>
      <c r="C43" s="1710"/>
      <c r="D43" s="1710"/>
      <c r="E43" s="748">
        <v>600000</v>
      </c>
      <c r="F43" s="748">
        <v>600000</v>
      </c>
      <c r="G43" s="749">
        <v>700000</v>
      </c>
      <c r="H43" s="613">
        <v>700000</v>
      </c>
    </row>
    <row r="44" spans="1:8" ht="30" customHeight="1" x14ac:dyDescent="0.2">
      <c r="A44" s="1709" t="s">
        <v>102</v>
      </c>
      <c r="B44" s="1715"/>
      <c r="C44" s="1715"/>
      <c r="D44" s="1715"/>
      <c r="E44" s="748">
        <v>200000</v>
      </c>
      <c r="F44" s="748">
        <v>200000</v>
      </c>
      <c r="G44" s="749">
        <v>600000</v>
      </c>
      <c r="H44" s="613">
        <v>600000</v>
      </c>
    </row>
    <row r="45" spans="1:8" ht="31.5" customHeight="1" thickBot="1" x14ac:dyDescent="0.25">
      <c r="A45" s="1693" t="s">
        <v>130</v>
      </c>
      <c r="B45" s="1694"/>
      <c r="C45" s="1694"/>
      <c r="D45" s="1694"/>
      <c r="E45" s="750">
        <v>150000</v>
      </c>
      <c r="F45" s="750">
        <v>150000</v>
      </c>
      <c r="G45" s="751">
        <v>500000</v>
      </c>
      <c r="H45" s="614">
        <v>500000</v>
      </c>
    </row>
    <row r="46" spans="1:8" ht="28.5" customHeight="1" thickBot="1" x14ac:dyDescent="0.25">
      <c r="A46" s="1646" t="s">
        <v>106</v>
      </c>
      <c r="B46" s="1711"/>
      <c r="C46" s="1711"/>
      <c r="D46" s="1711"/>
      <c r="E46" s="752">
        <v>1750000</v>
      </c>
      <c r="F46" s="752">
        <v>1750000</v>
      </c>
      <c r="G46" s="753">
        <v>2600000</v>
      </c>
      <c r="H46" s="754">
        <v>2600000</v>
      </c>
    </row>
    <row r="47" spans="1:8" ht="30.75" customHeight="1" thickTop="1" thickBot="1" x14ac:dyDescent="0.25">
      <c r="A47" s="1712" t="s">
        <v>311</v>
      </c>
      <c r="B47" s="1713"/>
      <c r="C47" s="1713"/>
      <c r="D47" s="1713"/>
      <c r="E47" s="1714"/>
      <c r="F47" s="738"/>
      <c r="G47" s="742" t="s">
        <v>311</v>
      </c>
      <c r="H47" s="736"/>
    </row>
    <row r="48" spans="1:8" ht="33.75" customHeight="1" thickBot="1" x14ac:dyDescent="0.25">
      <c r="A48" s="1704" t="s">
        <v>139</v>
      </c>
      <c r="B48" s="1705"/>
      <c r="C48" s="1705"/>
      <c r="D48" s="1706"/>
      <c r="E48" s="744">
        <v>5000000</v>
      </c>
      <c r="F48" s="744">
        <v>5000000</v>
      </c>
      <c r="G48" s="745">
        <v>5000000</v>
      </c>
      <c r="H48" s="737">
        <v>5000000</v>
      </c>
    </row>
    <row r="49" spans="1:8" ht="15.75" thickBot="1" x14ac:dyDescent="0.25">
      <c r="A49" s="1635"/>
      <c r="B49" s="1636"/>
      <c r="C49" s="1636"/>
      <c r="D49" s="1636"/>
      <c r="E49" s="735"/>
      <c r="F49" s="515"/>
      <c r="G49" s="88"/>
      <c r="H49" s="88"/>
    </row>
    <row r="50" spans="1:8" ht="51.75" customHeight="1" thickTop="1" thickBot="1" x14ac:dyDescent="0.25">
      <c r="A50" s="1637" t="s">
        <v>297</v>
      </c>
      <c r="B50" s="1638"/>
      <c r="C50" s="1638"/>
      <c r="D50" s="1638"/>
      <c r="E50" s="1638"/>
      <c r="F50" s="1700"/>
      <c r="G50" s="743" t="s">
        <v>216</v>
      </c>
      <c r="H50" s="739" t="s">
        <v>100</v>
      </c>
    </row>
    <row r="51" spans="1:8" ht="35.25" customHeight="1" thickTop="1" x14ac:dyDescent="0.2">
      <c r="A51" s="1632" t="s">
        <v>253</v>
      </c>
      <c r="B51" s="1633"/>
      <c r="C51" s="1633"/>
      <c r="D51" s="1633"/>
      <c r="E51" s="1699"/>
      <c r="F51" s="1699"/>
      <c r="G51" s="755">
        <v>1900000</v>
      </c>
      <c r="H51" s="740">
        <v>1900000</v>
      </c>
    </row>
    <row r="52" spans="1:8" ht="32.25" customHeight="1" thickBot="1" x14ac:dyDescent="0.25">
      <c r="A52" s="1640" t="s">
        <v>252</v>
      </c>
      <c r="B52" s="1641"/>
      <c r="C52" s="1641"/>
      <c r="D52" s="1641"/>
      <c r="E52" s="1641"/>
      <c r="F52" s="1701"/>
      <c r="G52" s="745">
        <v>700000</v>
      </c>
      <c r="H52" s="741">
        <v>700000</v>
      </c>
    </row>
    <row r="53" spans="1:8" ht="32.25" customHeight="1" thickBot="1" x14ac:dyDescent="0.25">
      <c r="A53" s="1646" t="s">
        <v>131</v>
      </c>
      <c r="B53" s="1647"/>
      <c r="C53" s="1647"/>
      <c r="D53" s="1647"/>
      <c r="E53" s="1702"/>
      <c r="F53" s="1703"/>
      <c r="G53" s="619">
        <v>2600000</v>
      </c>
      <c r="H53" s="620">
        <v>2600000</v>
      </c>
    </row>
    <row r="54" spans="1:8" ht="36" customHeight="1" thickTop="1" thickBot="1" x14ac:dyDescent="0.25">
      <c r="A54" s="1628" t="s">
        <v>127</v>
      </c>
      <c r="B54" s="1629"/>
      <c r="C54" s="1629"/>
      <c r="D54" s="1629"/>
      <c r="E54" s="1697"/>
      <c r="F54" s="1698"/>
      <c r="G54" s="756">
        <v>5000000</v>
      </c>
      <c r="H54" s="621">
        <v>5000000</v>
      </c>
    </row>
    <row r="55" spans="1:8" ht="15.75" thickTop="1" x14ac:dyDescent="0.2"/>
    <row r="56" spans="1:8" x14ac:dyDescent="0.2">
      <c r="D56" s="433"/>
    </row>
    <row r="57" spans="1:8" x14ac:dyDescent="0.2">
      <c r="D57" s="433"/>
    </row>
    <row r="58" spans="1:8" x14ac:dyDescent="0.2">
      <c r="D58" s="433"/>
    </row>
    <row r="59" spans="1:8" x14ac:dyDescent="0.2">
      <c r="D59" s="433"/>
    </row>
    <row r="60" spans="1:8" x14ac:dyDescent="0.2">
      <c r="D60" s="433"/>
    </row>
  </sheetData>
  <sheetProtection password="CD4C" sheet="1" objects="1" scenarios="1" formatCells="0" formatColumns="0" formatRows="0"/>
  <mergeCells count="47">
    <mergeCell ref="D12:H12"/>
    <mergeCell ref="D15:F15"/>
    <mergeCell ref="D14:F14"/>
    <mergeCell ref="D17:E17"/>
    <mergeCell ref="D13:H13"/>
    <mergeCell ref="A1:H1"/>
    <mergeCell ref="E4:H4"/>
    <mergeCell ref="G10:H10"/>
    <mergeCell ref="G6:H6"/>
    <mergeCell ref="A2:D3"/>
    <mergeCell ref="E2:H3"/>
    <mergeCell ref="G29:H29"/>
    <mergeCell ref="G25:H25"/>
    <mergeCell ref="G22:H22"/>
    <mergeCell ref="A26:C26"/>
    <mergeCell ref="G24:H24"/>
    <mergeCell ref="G18:H20"/>
    <mergeCell ref="A22:E25"/>
    <mergeCell ref="F40:F41"/>
    <mergeCell ref="G40:G41"/>
    <mergeCell ref="G27:H27"/>
    <mergeCell ref="H40:H41"/>
    <mergeCell ref="A37:E37"/>
    <mergeCell ref="D32:E32"/>
    <mergeCell ref="A36:E36"/>
    <mergeCell ref="A38:E38"/>
    <mergeCell ref="G31:H31"/>
    <mergeCell ref="G30:H30"/>
    <mergeCell ref="G21:H21"/>
    <mergeCell ref="G23:H23"/>
    <mergeCell ref="G28:H28"/>
    <mergeCell ref="G26:H26"/>
    <mergeCell ref="A45:D45"/>
    <mergeCell ref="A40:D40"/>
    <mergeCell ref="A54:F54"/>
    <mergeCell ref="A51:F51"/>
    <mergeCell ref="A49:D49"/>
    <mergeCell ref="A50:F50"/>
    <mergeCell ref="A52:F52"/>
    <mergeCell ref="A53:F53"/>
    <mergeCell ref="A48:D48"/>
    <mergeCell ref="A42:D42"/>
    <mergeCell ref="A43:D43"/>
    <mergeCell ref="A46:D46"/>
    <mergeCell ref="A47:E47"/>
    <mergeCell ref="A44:D44"/>
    <mergeCell ref="A41:C41"/>
  </mergeCells>
  <phoneticPr fontId="33" type="noConversion"/>
  <dataValidations count="6">
    <dataValidation type="list" allowBlank="1" showInputMessage="1" showErrorMessage="1" sqref="F36:F39">
      <formula1>"N,Y"</formula1>
    </dataValidation>
    <dataValidation type="list" allowBlank="1" showInputMessage="1" showErrorMessage="1" sqref="D41">
      <formula1>"ESTIMATES,TENDER VALUES"</formula1>
    </dataValidation>
    <dataValidation type="list" allowBlank="1" showInputMessage="1" showErrorMessage="1" sqref="D34">
      <formula1>"Y,N"</formula1>
    </dataValidation>
    <dataValidation type="list" allowBlank="1" showInputMessage="1" showErrorMessage="1" sqref="D32">
      <formula1>"INCEPTION,PRELIMINARY DESIGN: CONCEPT &amp; VIABILITY, DETAIL DESIGN &amp; DOCUMENTATION &amp; PROCUREMENT, CONTRACT ADMINISTRATION &amp; INSPECTION, CLOSE-OUT"</formula1>
    </dataValidation>
    <dataValidation type="list" allowBlank="1" showInputMessage="1" showErrorMessage="1" sqref="D11">
      <formula1>"YES,NO"</formula1>
    </dataValidation>
    <dataValidation type="list" allowBlank="1" showInputMessage="1" showErrorMessage="1" sqref="D10">
      <formula1>"ENGINEERING PROJECT, MULTIDISCIPLINARY PROJECT"</formula1>
    </dataValidation>
  </dataValidations>
  <printOptions horizontalCentered="1"/>
  <pageMargins left="0.74803149606299213" right="0.74803149606299213" top="0.78740157480314965" bottom="0.78740157480314965" header="0.51181102362204722" footer="0.51181102362204722"/>
  <pageSetup paperSize="9" scale="56" orientation="portrait"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Q95"/>
  <sheetViews>
    <sheetView topLeftCell="A16" zoomScale="70" zoomScaleNormal="70" zoomScaleSheetLayoutView="70" workbookViewId="0">
      <selection activeCell="M23" sqref="M23"/>
    </sheetView>
  </sheetViews>
  <sheetFormatPr defaultRowHeight="15" x14ac:dyDescent="0.2"/>
  <cols>
    <col min="1" max="1" width="19.5546875" customWidth="1"/>
    <col min="2" max="2" width="16.21875" customWidth="1"/>
    <col min="3" max="3" width="4.77734375" customWidth="1"/>
    <col min="4" max="4" width="3.5546875" customWidth="1"/>
    <col min="5" max="5" width="4.21875" customWidth="1"/>
    <col min="6" max="6" width="4" customWidth="1"/>
    <col min="7" max="7" width="10.21875" customWidth="1"/>
    <col min="8" max="8" width="8.6640625" customWidth="1"/>
    <col min="9" max="9" width="11.109375" customWidth="1"/>
    <col min="10" max="10" width="5.77734375" customWidth="1"/>
    <col min="11" max="11" width="15.6640625" customWidth="1"/>
    <col min="12" max="12" width="4.6640625" customWidth="1"/>
    <col min="13" max="13" width="13.44140625" customWidth="1"/>
    <col min="14" max="14" width="5.5546875" customWidth="1"/>
    <col min="15" max="15" width="14.44140625" customWidth="1"/>
    <col min="16" max="16" width="17.77734375" bestFit="1" customWidth="1"/>
    <col min="17" max="17" width="16.44140625" bestFit="1" customWidth="1"/>
  </cols>
  <sheetData>
    <row r="1" spans="1:15" ht="33" customHeight="1" thickTop="1" x14ac:dyDescent="0.2">
      <c r="A1" s="440"/>
      <c r="B1" s="441"/>
      <c r="C1" s="441"/>
      <c r="D1" s="387"/>
      <c r="E1" s="334"/>
      <c r="F1" s="334"/>
      <c r="G1" s="334"/>
      <c r="H1" s="334" t="s">
        <v>136</v>
      </c>
      <c r="I1" s="387"/>
      <c r="J1" s="335"/>
      <c r="K1" s="335"/>
      <c r="L1" s="335"/>
      <c r="M1" s="335"/>
      <c r="N1" s="335"/>
      <c r="O1" s="336"/>
    </row>
    <row r="2" spans="1:15" ht="26.25" customHeight="1" x14ac:dyDescent="0.2">
      <c r="A2" s="730" t="s">
        <v>256</v>
      </c>
      <c r="B2" s="442"/>
      <c r="C2" s="442"/>
      <c r="D2" s="337"/>
      <c r="E2" s="337"/>
      <c r="F2" s="46"/>
      <c r="G2" s="1873" t="s">
        <v>257</v>
      </c>
      <c r="H2" s="1874"/>
      <c r="I2" s="1874"/>
      <c r="J2" s="1874"/>
      <c r="K2" s="518" t="str">
        <f>IF('Input Data'!$E$10="e",'Input Data'!E4,"USE OTHER INVOICE")</f>
        <v>USE OTHER INVOICE</v>
      </c>
      <c r="L2" s="339"/>
      <c r="M2" s="339"/>
      <c r="N2" s="46"/>
      <c r="O2" s="439" t="str">
        <f>'Input Data'!H5</f>
        <v xml:space="preserve">Version 1.1  2014-07 </v>
      </c>
    </row>
    <row r="3" spans="1:15" ht="9" customHeight="1" x14ac:dyDescent="0.2">
      <c r="A3" s="327"/>
      <c r="B3" s="46"/>
      <c r="C3" s="46"/>
      <c r="D3" s="46"/>
      <c r="E3" s="46"/>
      <c r="F3" s="114"/>
      <c r="G3" s="46"/>
      <c r="H3" s="46"/>
      <c r="I3" s="46"/>
      <c r="J3" s="46"/>
      <c r="K3" s="46"/>
      <c r="L3" s="46"/>
      <c r="M3" s="46"/>
      <c r="N3" s="46"/>
      <c r="O3" s="47"/>
    </row>
    <row r="4" spans="1:15" ht="20.25" customHeight="1" x14ac:dyDescent="0.2">
      <c r="A4" s="327"/>
      <c r="B4" s="46"/>
      <c r="C4" s="46"/>
      <c r="D4" s="46"/>
      <c r="E4" s="46"/>
      <c r="F4" s="114"/>
      <c r="G4" s="46"/>
      <c r="H4" s="114"/>
      <c r="I4" s="255" t="s">
        <v>605</v>
      </c>
      <c r="J4" s="1523">
        <f>'Input Data'!D29</f>
        <v>0</v>
      </c>
      <c r="K4" s="46"/>
      <c r="L4" s="46"/>
      <c r="M4" s="254"/>
      <c r="N4" s="255" t="s">
        <v>108</v>
      </c>
      <c r="O4" s="350">
        <f>'Input Data'!D28</f>
        <v>0</v>
      </c>
    </row>
    <row r="5" spans="1:15" ht="18" customHeight="1" thickBot="1" x14ac:dyDescent="0.25">
      <c r="A5" s="354" t="s">
        <v>204</v>
      </c>
      <c r="B5" s="348">
        <f>'Input Data'!D7</f>
        <v>0</v>
      </c>
      <c r="C5" s="67"/>
      <c r="D5" s="67"/>
      <c r="E5" s="46"/>
      <c r="F5" s="67"/>
      <c r="G5" s="289" t="s">
        <v>255</v>
      </c>
      <c r="H5" s="413">
        <f>'Input Data'!D8</f>
        <v>0</v>
      </c>
      <c r="I5" s="443"/>
      <c r="J5" s="67"/>
      <c r="K5" s="46"/>
      <c r="L5" s="46"/>
      <c r="M5" s="254" t="s">
        <v>177</v>
      </c>
      <c r="N5" s="1854">
        <f>'Input Data'!D9</f>
        <v>0</v>
      </c>
      <c r="O5" s="1855"/>
    </row>
    <row r="6" spans="1:15" ht="23.25" customHeight="1" thickTop="1" thickBot="1" x14ac:dyDescent="0.25">
      <c r="A6" s="383" t="s">
        <v>15</v>
      </c>
      <c r="B6" s="1879">
        <f>'Input Data'!$D$12</f>
        <v>0</v>
      </c>
      <c r="C6" s="1880"/>
      <c r="D6" s="1880"/>
      <c r="E6" s="1880"/>
      <c r="F6" s="1880"/>
      <c r="G6" s="1880"/>
      <c r="H6" s="1880"/>
      <c r="I6" s="1880"/>
      <c r="J6" s="1880"/>
      <c r="K6" s="1880"/>
      <c r="L6" s="1880"/>
      <c r="M6" s="1880"/>
      <c r="N6" s="7"/>
      <c r="O6" s="273"/>
    </row>
    <row r="7" spans="1:15" ht="20.25" customHeight="1" thickTop="1" x14ac:dyDescent="0.2">
      <c r="A7" s="281" t="s">
        <v>162</v>
      </c>
      <c r="B7" s="1876" t="str">
        <f>'Input Data'!G18</f>
        <v>NATIONAL DEPARTMENT OF PUBLIC WORKS</v>
      </c>
      <c r="C7" s="1876"/>
      <c r="D7" s="1876"/>
      <c r="E7" s="1876"/>
      <c r="F7" s="1876"/>
      <c r="G7" s="1876"/>
      <c r="H7" s="48"/>
      <c r="I7" s="255" t="s">
        <v>176</v>
      </c>
      <c r="J7" s="1861">
        <f>'Input Data'!D6</f>
        <v>0</v>
      </c>
      <c r="K7" s="1862"/>
      <c r="L7" s="1863"/>
      <c r="M7" s="255" t="s">
        <v>343</v>
      </c>
      <c r="N7" s="1859" t="s">
        <v>298</v>
      </c>
      <c r="O7" s="1860"/>
    </row>
    <row r="8" spans="1:15" ht="20.25" customHeight="1" x14ac:dyDescent="0.2">
      <c r="A8" s="281" t="s">
        <v>229</v>
      </c>
      <c r="B8" s="1883">
        <f>'Input Data'!G21</f>
        <v>0</v>
      </c>
      <c r="C8" s="1884"/>
      <c r="D8" s="1885"/>
      <c r="F8" s="444"/>
      <c r="G8" s="717" t="s">
        <v>164</v>
      </c>
      <c r="H8" s="1864">
        <f>'Input Data'!G22</f>
        <v>0</v>
      </c>
      <c r="I8" s="1865"/>
      <c r="J8" s="1865"/>
      <c r="K8" s="1865"/>
      <c r="L8" s="1865"/>
      <c r="M8" s="261" t="s">
        <v>280</v>
      </c>
      <c r="N8" s="1870">
        <f>'Input Data'!G23</f>
        <v>0</v>
      </c>
      <c r="O8" s="1871"/>
    </row>
    <row r="9" spans="1:15" ht="15" customHeight="1" x14ac:dyDescent="0.2">
      <c r="A9" s="281" t="s">
        <v>277</v>
      </c>
      <c r="B9" s="1847">
        <f>'Input Data'!G26</f>
        <v>0</v>
      </c>
      <c r="C9" s="1848"/>
      <c r="D9" s="1848"/>
      <c r="E9" s="1848"/>
      <c r="F9" s="1848"/>
      <c r="G9" s="1875"/>
      <c r="H9" s="261" t="s">
        <v>180</v>
      </c>
      <c r="I9" s="1856">
        <f>'Input Data'!G27</f>
        <v>0</v>
      </c>
      <c r="J9" s="1857"/>
      <c r="K9" s="1857"/>
      <c r="L9" s="1857"/>
      <c r="M9" s="1857"/>
      <c r="N9" s="257" t="s">
        <v>280</v>
      </c>
      <c r="O9" s="349">
        <f>'Input Data'!G28</f>
        <v>0</v>
      </c>
    </row>
    <row r="10" spans="1:15" ht="15" customHeight="1" x14ac:dyDescent="0.2">
      <c r="A10" s="281" t="s">
        <v>181</v>
      </c>
      <c r="B10" s="1864">
        <f>'Input Data'!G25</f>
        <v>0</v>
      </c>
      <c r="C10" s="1864"/>
      <c r="D10" s="1864"/>
      <c r="E10" s="1864"/>
      <c r="F10" s="1864"/>
      <c r="G10" s="1864"/>
      <c r="H10" s="261" t="s">
        <v>174</v>
      </c>
      <c r="I10" s="1850">
        <f>'Input Data'!G29</f>
        <v>0</v>
      </c>
      <c r="J10" s="1827"/>
      <c r="K10" s="261" t="s">
        <v>303</v>
      </c>
      <c r="L10" s="1881">
        <f>'Input Data'!G30</f>
        <v>0</v>
      </c>
      <c r="M10" s="1882"/>
      <c r="N10" s="257" t="s">
        <v>302</v>
      </c>
      <c r="O10" s="446">
        <f>'Input Data'!G31</f>
        <v>0</v>
      </c>
    </row>
    <row r="11" spans="1:15" ht="15.75" customHeight="1" thickBot="1" x14ac:dyDescent="0.25">
      <c r="A11" s="354" t="s">
        <v>171</v>
      </c>
      <c r="B11" s="1858">
        <f>'Input Data'!G6</f>
        <v>0</v>
      </c>
      <c r="C11" s="1877"/>
      <c r="D11" s="434" t="s">
        <v>122</v>
      </c>
      <c r="E11" s="1878">
        <f>'Input Data'!G7</f>
        <v>0</v>
      </c>
      <c r="F11" s="1808"/>
      <c r="G11" s="1808"/>
      <c r="H11" s="435" t="s">
        <v>135</v>
      </c>
      <c r="I11" s="1858">
        <f>'Input Data'!G8</f>
        <v>0</v>
      </c>
      <c r="J11" s="1808"/>
      <c r="K11" s="435" t="s">
        <v>178</v>
      </c>
      <c r="L11" s="1858">
        <f>'Input Data'!G10</f>
        <v>0</v>
      </c>
      <c r="M11" s="1866"/>
      <c r="N11" s="1866"/>
      <c r="O11" s="1867"/>
    </row>
    <row r="12" spans="1:15" ht="21" customHeight="1" thickTop="1" thickBot="1" x14ac:dyDescent="0.25">
      <c r="A12" s="729" t="s">
        <v>259</v>
      </c>
      <c r="B12" s="447"/>
      <c r="C12" s="386"/>
      <c r="D12" s="341"/>
      <c r="E12" s="344"/>
      <c r="F12" s="387"/>
      <c r="G12" s="387"/>
      <c r="H12" s="342"/>
      <c r="I12" s="330"/>
      <c r="J12" s="387"/>
      <c r="K12" s="272"/>
      <c r="L12" s="330"/>
      <c r="M12" s="345"/>
      <c r="N12" s="345"/>
      <c r="O12" s="351"/>
    </row>
    <row r="13" spans="1:15" ht="15" customHeight="1" x14ac:dyDescent="0.2">
      <c r="A13" s="436" t="s">
        <v>300</v>
      </c>
      <c r="B13" s="1826">
        <f>'Input Data'!$D$13</f>
        <v>0</v>
      </c>
      <c r="C13" s="1827"/>
      <c r="D13" s="1827"/>
      <c r="E13" s="1827"/>
      <c r="F13" s="1827"/>
      <c r="G13" s="1827"/>
      <c r="H13" s="1827"/>
      <c r="I13" s="1827"/>
      <c r="J13" s="1827"/>
      <c r="K13" s="1827"/>
      <c r="L13" s="1827"/>
      <c r="M13" s="261" t="s">
        <v>173</v>
      </c>
      <c r="N13" s="1826">
        <f>'Input Data'!D31</f>
        <v>0</v>
      </c>
      <c r="O13" s="1872"/>
    </row>
    <row r="14" spans="1:15" ht="15" customHeight="1" x14ac:dyDescent="0.2">
      <c r="A14" s="436" t="s">
        <v>124</v>
      </c>
      <c r="B14" s="1847">
        <f>'Input Data'!$D$14</f>
        <v>0</v>
      </c>
      <c r="C14" s="1848"/>
      <c r="D14" s="1848"/>
      <c r="E14" s="1848"/>
      <c r="F14" s="1848"/>
      <c r="G14" s="1848"/>
      <c r="H14" s="1848"/>
      <c r="I14" s="1848"/>
      <c r="J14" s="1849"/>
      <c r="K14" s="1849"/>
      <c r="L14" s="1849"/>
      <c r="M14" s="1849"/>
      <c r="N14" s="257" t="s">
        <v>280</v>
      </c>
      <c r="O14" s="446">
        <f>'Input Data'!H14</f>
        <v>0</v>
      </c>
    </row>
    <row r="15" spans="1:15" ht="15" customHeight="1" x14ac:dyDescent="0.2">
      <c r="A15" s="436" t="s">
        <v>277</v>
      </c>
      <c r="B15" s="1850">
        <f>'Input Data'!D15</f>
        <v>0</v>
      </c>
      <c r="C15" s="1850"/>
      <c r="D15" s="1850"/>
      <c r="E15" s="1850"/>
      <c r="F15" s="1850"/>
      <c r="G15" s="1850"/>
      <c r="H15" s="1827"/>
      <c r="I15" s="1827"/>
      <c r="J15" s="1827"/>
      <c r="K15" s="1827"/>
      <c r="L15" s="1827"/>
      <c r="M15" s="1827"/>
      <c r="N15" s="257" t="s">
        <v>280</v>
      </c>
      <c r="O15" s="446">
        <f>'Input Data'!H15</f>
        <v>0</v>
      </c>
    </row>
    <row r="16" spans="1:15" ht="15" customHeight="1" x14ac:dyDescent="0.2">
      <c r="A16" s="1853" t="s">
        <v>89</v>
      </c>
      <c r="B16" s="1840"/>
      <c r="C16" s="1850">
        <f>IF('Input Data'!E18="None","NOT REGISTERED FOR VAT",'Input Data'!E18)</f>
        <v>0</v>
      </c>
      <c r="D16" s="1850"/>
      <c r="E16" s="1850"/>
      <c r="F16" s="1850"/>
      <c r="G16" s="1850"/>
      <c r="H16" s="445"/>
      <c r="I16" s="445"/>
      <c r="J16" s="445"/>
      <c r="K16" s="445"/>
      <c r="L16" s="445"/>
      <c r="M16" s="445"/>
      <c r="N16" s="418"/>
      <c r="O16" s="437"/>
    </row>
    <row r="17" spans="1:15" ht="15" customHeight="1" x14ac:dyDescent="0.2">
      <c r="A17" s="1839" t="s">
        <v>119</v>
      </c>
      <c r="B17" s="1840"/>
      <c r="C17" s="1850">
        <f>'Input Data'!D19</f>
        <v>0</v>
      </c>
      <c r="D17" s="1849"/>
      <c r="E17" s="1849"/>
      <c r="F17" s="1849"/>
      <c r="G17" s="1849"/>
      <c r="H17" s="257"/>
      <c r="I17" s="1814"/>
      <c r="J17" s="1841"/>
      <c r="K17" s="445"/>
      <c r="L17" s="261" t="s">
        <v>174</v>
      </c>
      <c r="M17" s="1864">
        <f>'Input Data'!D16</f>
        <v>0</v>
      </c>
      <c r="N17" s="1827"/>
      <c r="O17" s="188"/>
    </row>
    <row r="18" spans="1:15" ht="15" customHeight="1" x14ac:dyDescent="0.2">
      <c r="A18" s="1816" t="s">
        <v>24</v>
      </c>
      <c r="B18" s="1817"/>
      <c r="C18" s="1843">
        <f>'Input Data'!$D$20</f>
        <v>0</v>
      </c>
      <c r="D18" s="1844"/>
      <c r="E18" s="1844"/>
      <c r="F18" s="1844"/>
      <c r="G18" s="1844"/>
      <c r="H18" s="12"/>
      <c r="I18" s="1814"/>
      <c r="J18" s="1815"/>
      <c r="K18" s="46"/>
      <c r="L18" s="261" t="s">
        <v>179</v>
      </c>
      <c r="M18" s="1850">
        <f>'Input Data'!F16</f>
        <v>0</v>
      </c>
      <c r="N18" s="1827"/>
      <c r="O18" s="188"/>
    </row>
    <row r="19" spans="1:15" ht="15" customHeight="1" x14ac:dyDescent="0.2">
      <c r="A19" s="1816" t="s">
        <v>258</v>
      </c>
      <c r="B19" s="1817"/>
      <c r="C19" s="1868">
        <f>'Input Data'!D30</f>
        <v>0</v>
      </c>
      <c r="D19" s="1869"/>
      <c r="E19" s="1869"/>
      <c r="F19" s="1869"/>
      <c r="G19" s="1869"/>
      <c r="H19" s="1869"/>
      <c r="I19" s="1814"/>
      <c r="J19" s="1815"/>
      <c r="K19" s="46"/>
      <c r="L19" s="261" t="s">
        <v>175</v>
      </c>
      <c r="M19" s="1805">
        <f>'Input Data'!H16</f>
        <v>0</v>
      </c>
      <c r="N19" s="1806"/>
      <c r="O19" s="188"/>
    </row>
    <row r="20" spans="1:15" ht="15" customHeight="1" thickBot="1" x14ac:dyDescent="0.25">
      <c r="A20" s="1851" t="s">
        <v>25</v>
      </c>
      <c r="B20" s="1852"/>
      <c r="C20" s="1818" t="str">
        <f>'Input Data'!$D$26</f>
        <v>USE TIME BASED FEES</v>
      </c>
      <c r="D20" s="1819"/>
      <c r="E20" s="1819"/>
      <c r="F20" s="1819"/>
      <c r="G20" s="1819"/>
      <c r="H20" s="15"/>
      <c r="I20" s="1845"/>
      <c r="J20" s="1846"/>
      <c r="K20" s="289" t="s">
        <v>178</v>
      </c>
      <c r="L20" s="1807">
        <f>'Input Data'!D17</f>
        <v>0</v>
      </c>
      <c r="M20" s="1808"/>
      <c r="N20" s="1808"/>
      <c r="O20" s="1809"/>
    </row>
    <row r="21" spans="1:15" ht="16.5" thickTop="1" x14ac:dyDescent="0.2">
      <c r="A21" s="258" t="str">
        <f>IF('Input Data'!$F$32&gt;3,"STAGE:","STAGE COMPLETED:")</f>
        <v>STAGE COMPLETED:</v>
      </c>
      <c r="B21" s="1833" t="str">
        <f>'Input Data'!D32</f>
        <v>PRELIMINARY DESIGN: CONCEPT &amp; VIABILITY</v>
      </c>
      <c r="C21" s="1833"/>
      <c r="D21" s="1833"/>
      <c r="E21" s="1833"/>
      <c r="F21" s="1833"/>
      <c r="G21" s="1833"/>
      <c r="H21" s="1833"/>
      <c r="I21" s="1830" t="str">
        <f>IF('Input Data'!$E$41=1,"ESTIMATED TOTAL VALUE OF ENGINEERING WORK","TOTAL VALUE OF ENGINEERING WORK")</f>
        <v>ESTIMATED TOTAL VALUE OF ENGINEERING WORK</v>
      </c>
      <c r="J21" s="1821"/>
      <c r="K21" s="1831"/>
      <c r="L21" s="1821"/>
      <c r="M21" s="1821"/>
      <c r="N21" s="1832"/>
      <c r="O21" s="622">
        <f>IF('Input Data'!$E$10="E",IF('Input Data'!$E$41=1,80%*'Input Data'!$H$46,'Input Data'!$H$46),0)</f>
        <v>0</v>
      </c>
    </row>
    <row r="22" spans="1:15" ht="15.75" thickBot="1" x14ac:dyDescent="0.25">
      <c r="A22" s="1812"/>
      <c r="B22" s="1813"/>
      <c r="C22" s="1813"/>
      <c r="D22" s="1813"/>
      <c r="E22" s="1813"/>
      <c r="F22" s="1813"/>
      <c r="G22" s="1813"/>
      <c r="H22" s="7"/>
      <c r="I22" s="8"/>
      <c r="J22" s="1810" t="str">
        <f>IF('Input Data'!$E$41=1,"ESTIMATED TOTAL VALUE OF PROJECT","TOTAL VALUE OF PROJECT")</f>
        <v>ESTIMATED TOTAL VALUE OF PROJECT</v>
      </c>
      <c r="K22" s="1811"/>
      <c r="L22" s="1811"/>
      <c r="M22" s="1811"/>
      <c r="N22" s="1811"/>
      <c r="O22" s="623">
        <f>IF('Input Data'!$E$10="E",IF('Input Data'!$E$41=1,80%*'Input Data'!$H$48,'Input Data'!$H$48),0)</f>
        <v>0</v>
      </c>
    </row>
    <row r="23" spans="1:15" ht="15.75" thickTop="1" x14ac:dyDescent="0.2">
      <c r="A23" s="117" t="s">
        <v>21</v>
      </c>
      <c r="B23" s="22"/>
      <c r="C23" s="32"/>
      <c r="D23" s="31"/>
      <c r="E23" s="31"/>
      <c r="F23" s="31"/>
      <c r="G23" s="49"/>
      <c r="H23" s="282" t="s">
        <v>200</v>
      </c>
      <c r="I23" s="51">
        <f>IF('Input Data'!E10="E",VLOOKUP($O$21,SCALE_ME,3),0)</f>
        <v>0</v>
      </c>
      <c r="J23" s="52" t="s">
        <v>94</v>
      </c>
      <c r="K23" s="53">
        <f>IF('Input Data'!E10="E",VLOOKUP($O$21,SCALE_ME,4),0)</f>
        <v>0</v>
      </c>
      <c r="L23" s="54" t="s">
        <v>199</v>
      </c>
      <c r="M23" s="55">
        <f>IF('Input Data'!E10="E",O21-(VLOOKUP($O$21,SCALE_ME,1)),0)</f>
        <v>0</v>
      </c>
      <c r="N23" s="54" t="s">
        <v>92</v>
      </c>
      <c r="O23" s="624">
        <f>I23+K23*M23</f>
        <v>0</v>
      </c>
    </row>
    <row r="24" spans="1:15" ht="15.75" thickBot="1" x14ac:dyDescent="0.25">
      <c r="A24" s="372"/>
      <c r="B24" s="43"/>
      <c r="C24" s="373"/>
      <c r="D24" s="374"/>
      <c r="E24" s="374"/>
      <c r="F24" s="374"/>
      <c r="G24" s="373"/>
      <c r="H24" s="373"/>
      <c r="I24" s="375"/>
      <c r="J24" s="376"/>
      <c r="K24" s="377"/>
      <c r="L24" s="376"/>
      <c r="M24" s="378" t="s">
        <v>21</v>
      </c>
      <c r="N24" s="376" t="s">
        <v>92</v>
      </c>
      <c r="O24" s="625">
        <f>O23</f>
        <v>0</v>
      </c>
    </row>
    <row r="25" spans="1:15" ht="18.75" thickTop="1" x14ac:dyDescent="0.2">
      <c r="A25" s="102" t="s">
        <v>223</v>
      </c>
      <c r="B25" s="58"/>
      <c r="C25" s="58"/>
      <c r="D25" s="58"/>
      <c r="E25" s="58"/>
      <c r="F25" s="58"/>
      <c r="G25" s="58"/>
      <c r="H25" s="58"/>
      <c r="I25" s="58"/>
      <c r="J25" s="58"/>
      <c r="K25" s="58"/>
      <c r="L25" s="58"/>
      <c r="M25" s="58"/>
      <c r="N25" s="58"/>
      <c r="O25" s="624"/>
    </row>
    <row r="26" spans="1:15" ht="15" customHeight="1" x14ac:dyDescent="0.2">
      <c r="A26" s="1791" t="s">
        <v>262</v>
      </c>
      <c r="B26" s="1770"/>
      <c r="C26" s="1770"/>
      <c r="D26" s="1770"/>
      <c r="E26" s="1770"/>
      <c r="F26" s="1770"/>
      <c r="G26" s="1770"/>
      <c r="H26" s="31"/>
      <c r="I26" s="725">
        <f>IF('Input Data'!$F$32=1,0.05,IF('Input Data'!$F$32=2,Scales!$L$5,IF('Input Data'!$F$32=3,Scales!$L$6,IF('Input Data'!$F$32&gt;3,0.5))))</f>
        <v>0.2</v>
      </c>
      <c r="J26" s="54" t="s">
        <v>2</v>
      </c>
      <c r="K26" s="643">
        <f>IF('Input Data'!$E$10="E",'Input Data'!$H$42,0)</f>
        <v>0</v>
      </c>
      <c r="L26" s="644" t="s">
        <v>19</v>
      </c>
      <c r="M26" s="645">
        <f>IF('Input Data'!$H$42&gt;0,$O$24,0)</f>
        <v>0</v>
      </c>
      <c r="N26" s="54" t="s">
        <v>201</v>
      </c>
      <c r="O26" s="624">
        <f>IF('Input Data'!$E$10="E",IF('Input Data'!$H$42&gt;0,IF('Input Data'!$D$34="N",(I26*K26/K27*M26),0),0),0)</f>
        <v>0</v>
      </c>
    </row>
    <row r="27" spans="1:15" ht="12.75" customHeight="1" x14ac:dyDescent="0.2">
      <c r="A27" s="1792"/>
      <c r="B27" s="1770"/>
      <c r="C27" s="1770"/>
      <c r="D27" s="1770"/>
      <c r="E27" s="1770"/>
      <c r="F27" s="1770"/>
      <c r="G27" s="1770"/>
      <c r="H27" s="33"/>
      <c r="I27" s="725"/>
      <c r="J27" s="51"/>
      <c r="K27" s="645">
        <f>IF('Input Data'!$E$10="E",IF('Input Data'!$H$42&gt;0,'Input Data'!$H$46,0),0)</f>
        <v>0</v>
      </c>
      <c r="L27" s="644"/>
      <c r="M27" s="645"/>
      <c r="N27" s="56"/>
      <c r="O27" s="624"/>
    </row>
    <row r="28" spans="1:15" ht="9" customHeight="1" x14ac:dyDescent="0.2">
      <c r="A28" s="20"/>
      <c r="B28" s="21"/>
      <c r="C28" s="22"/>
      <c r="D28" s="22"/>
      <c r="E28" s="22"/>
      <c r="F28" s="22"/>
      <c r="G28" s="25"/>
      <c r="H28" s="34"/>
      <c r="I28" s="726"/>
      <c r="J28" s="60"/>
      <c r="K28" s="646"/>
      <c r="L28" s="647"/>
      <c r="M28" s="646"/>
      <c r="N28" s="60"/>
      <c r="O28" s="626"/>
    </row>
    <row r="29" spans="1:15" x14ac:dyDescent="0.2">
      <c r="A29" s="1796" t="s">
        <v>128</v>
      </c>
      <c r="B29" s="1797"/>
      <c r="C29" s="1770"/>
      <c r="D29" s="1770"/>
      <c r="E29" s="23"/>
      <c r="F29" s="45"/>
      <c r="G29" s="25">
        <f>IF('Input Data'!$H$43&gt;0,1.25,0)</f>
        <v>0</v>
      </c>
      <c r="H29" s="31" t="s">
        <v>1</v>
      </c>
      <c r="I29" s="725">
        <f>IF('Input Data'!$F$32=1,0.05,IF('Input Data'!$F$32=2,Scales!$L$5,IF('Input Data'!$F$32=3,Scales!$L$6,IF('Input Data'!$F$32&gt;3,0.5))))</f>
        <v>0.2</v>
      </c>
      <c r="J29" s="54" t="s">
        <v>2</v>
      </c>
      <c r="K29" s="643">
        <f>IF('Input Data'!$E$10="E",'Input Data'!$H$43,0)</f>
        <v>0</v>
      </c>
      <c r="L29" s="644" t="s">
        <v>19</v>
      </c>
      <c r="M29" s="645">
        <f>IF('Input Data'!$H$43&gt;0,$O$24,0)</f>
        <v>0</v>
      </c>
      <c r="N29" s="54" t="s">
        <v>201</v>
      </c>
      <c r="O29" s="624">
        <f>IF('Input Data'!$E$10="E",IF('Input Data'!$H$43&gt;0,IF('Input Data'!$D$34="N",(G29*I29*K29/K30*M29),0),0),0)</f>
        <v>0</v>
      </c>
    </row>
    <row r="30" spans="1:15" x14ac:dyDescent="0.2">
      <c r="A30" s="1820"/>
      <c r="B30" s="1821"/>
      <c r="C30" s="1821"/>
      <c r="D30" s="1821"/>
      <c r="E30" s="22"/>
      <c r="F30" s="22"/>
      <c r="G30" s="25"/>
      <c r="H30" s="34"/>
      <c r="I30" s="726"/>
      <c r="J30" s="60"/>
      <c r="K30" s="645">
        <f>IF('Input Data'!$E$10="E",IF('Input Data'!$H$43&gt;0,'Input Data'!$H$46,0),0)</f>
        <v>0</v>
      </c>
      <c r="L30" s="647"/>
      <c r="M30" s="646"/>
      <c r="N30" s="60"/>
      <c r="O30" s="626"/>
    </row>
    <row r="31" spans="1:15" ht="9" customHeight="1" x14ac:dyDescent="0.2">
      <c r="A31" s="5"/>
      <c r="B31" s="6"/>
      <c r="C31" s="6"/>
      <c r="D31" s="6"/>
      <c r="E31" s="22"/>
      <c r="F31" s="22"/>
      <c r="G31" s="25"/>
      <c r="H31" s="34"/>
      <c r="I31" s="725"/>
      <c r="J31" s="54"/>
      <c r="K31" s="648"/>
      <c r="L31" s="647"/>
      <c r="M31" s="648"/>
      <c r="N31" s="60"/>
      <c r="O31" s="626"/>
    </row>
    <row r="32" spans="1:15" x14ac:dyDescent="0.2">
      <c r="A32" s="1822" t="s">
        <v>103</v>
      </c>
      <c r="B32" s="1823"/>
      <c r="C32" s="1823"/>
      <c r="D32" s="1823"/>
      <c r="E32" s="22"/>
      <c r="F32" s="22"/>
      <c r="G32" s="25">
        <f>IF('Input Data'!$H$44&gt;0,0.25,0)</f>
        <v>0</v>
      </c>
      <c r="H32" s="34"/>
      <c r="I32" s="725">
        <f>IF('Input Data'!$F$32=1,0.05,IF('Input Data'!$F$32=2,Scales!$L$5,IF('Input Data'!$F$32=3,Scales!$L$6,IF('Input Data'!$F$32&gt;3,0.5))))</f>
        <v>0.2</v>
      </c>
      <c r="J32" s="54" t="s">
        <v>2</v>
      </c>
      <c r="K32" s="643">
        <f>IF('Input Data'!$E$10="E",'Input Data'!$H$44,0)</f>
        <v>0</v>
      </c>
      <c r="L32" s="647" t="s">
        <v>19</v>
      </c>
      <c r="M32" s="645">
        <f>IF('Input Data'!$H$44&gt;0,$O$24,0)</f>
        <v>0</v>
      </c>
      <c r="N32" s="54" t="s">
        <v>201</v>
      </c>
      <c r="O32" s="624">
        <f>IF('Input Data'!$E$10="E",IF('Input Data'!$H$44&gt;0,IF('Input Data'!$D$34="N",(G32*I32*K32/K33*M32),0),0),0)</f>
        <v>0</v>
      </c>
    </row>
    <row r="33" spans="1:15" x14ac:dyDescent="0.2">
      <c r="A33" s="1824"/>
      <c r="B33" s="1825"/>
      <c r="C33" s="1825"/>
      <c r="D33" s="1825"/>
      <c r="E33" s="22"/>
      <c r="F33" s="22"/>
      <c r="G33" s="25"/>
      <c r="H33" s="34"/>
      <c r="I33" s="725"/>
      <c r="J33" s="54"/>
      <c r="K33" s="645">
        <f>IF('Input Data'!$E$10="E",IF('Input Data'!$H$44&gt;0,'Input Data'!$H$46,0),0)</f>
        <v>0</v>
      </c>
      <c r="L33" s="647"/>
      <c r="M33" s="648"/>
      <c r="N33" s="60"/>
      <c r="O33" s="626"/>
    </row>
    <row r="34" spans="1:15" ht="9" customHeight="1" x14ac:dyDescent="0.2">
      <c r="A34" s="24"/>
      <c r="B34" s="21"/>
      <c r="C34" s="22"/>
      <c r="D34" s="22"/>
      <c r="E34" s="22"/>
      <c r="F34" s="22"/>
      <c r="G34" s="25"/>
      <c r="H34" s="34"/>
      <c r="I34" s="725"/>
      <c r="J34" s="54"/>
      <c r="K34" s="648"/>
      <c r="L34" s="647"/>
      <c r="M34" s="648"/>
      <c r="N34" s="60"/>
      <c r="O34" s="626"/>
    </row>
    <row r="35" spans="1:15" x14ac:dyDescent="0.2">
      <c r="A35" s="1822" t="s">
        <v>132</v>
      </c>
      <c r="B35" s="1823"/>
      <c r="C35" s="1823"/>
      <c r="D35" s="1823"/>
      <c r="E35" s="25">
        <f>IF('Input Data'!$H$45&gt;0,0.25,0)</f>
        <v>0</v>
      </c>
      <c r="F35" s="31" t="s">
        <v>1</v>
      </c>
      <c r="G35" s="25">
        <f>IF('Input Data'!$H$45&gt;0,1.25,0)</f>
        <v>0</v>
      </c>
      <c r="H35" s="31" t="s">
        <v>1</v>
      </c>
      <c r="I35" s="725">
        <f>IF('Input Data'!$F$32=1,0.05,IF('Input Data'!$F$32=2,Scales!$L$5,IF('Input Data'!$F$32=3,Scales!$L$6,IF('Input Data'!$F$32&gt;3,0.5))))</f>
        <v>0.2</v>
      </c>
      <c r="J35" s="54" t="s">
        <v>2</v>
      </c>
      <c r="K35" s="643">
        <f>IF('Input Data'!$E$10="E",'Input Data'!$H$45,0)</f>
        <v>0</v>
      </c>
      <c r="L35" s="644" t="s">
        <v>1</v>
      </c>
      <c r="M35" s="645">
        <f>IF('Input Data'!$H$45&gt;0,$O$24,0)</f>
        <v>0</v>
      </c>
      <c r="N35" s="54" t="s">
        <v>201</v>
      </c>
      <c r="O35" s="624">
        <f>IF('Input Data'!$E$10="E",IF('Input Data'!$H$45&gt;0,IF('Input Data'!$D$34="N",(E35*G35*I35*K35/K36*M35),0),0),0)</f>
        <v>0</v>
      </c>
    </row>
    <row r="36" spans="1:15" x14ac:dyDescent="0.2">
      <c r="A36" s="1824"/>
      <c r="B36" s="1825"/>
      <c r="C36" s="1825"/>
      <c r="D36" s="1825"/>
      <c r="E36" s="19"/>
      <c r="F36" s="19"/>
      <c r="G36" s="25"/>
      <c r="H36" s="34"/>
      <c r="I36" s="23"/>
      <c r="J36" s="60"/>
      <c r="K36" s="645">
        <f>IF('Input Data'!$E$10="E",IF('Input Data'!$H$45&gt;0,'Input Data'!$H$46,0),0)</f>
        <v>0</v>
      </c>
      <c r="L36" s="647"/>
      <c r="M36" s="646"/>
      <c r="N36" s="60"/>
      <c r="O36" s="626"/>
    </row>
    <row r="37" spans="1:15" ht="9.75" customHeight="1" x14ac:dyDescent="0.2">
      <c r="A37" s="26"/>
      <c r="B37" s="27"/>
      <c r="C37" s="27"/>
      <c r="D37" s="27"/>
      <c r="E37" s="27"/>
      <c r="F37" s="27"/>
      <c r="G37" s="27"/>
      <c r="H37" s="27"/>
      <c r="I37" s="61"/>
      <c r="J37" s="61"/>
      <c r="K37" s="62"/>
      <c r="L37" s="62"/>
      <c r="M37" s="62"/>
      <c r="N37" s="62"/>
      <c r="O37" s="627"/>
    </row>
    <row r="38" spans="1:15" ht="15.75" thickBot="1" x14ac:dyDescent="0.25">
      <c r="A38" s="297"/>
      <c r="B38" s="298"/>
      <c r="C38" s="299"/>
      <c r="D38" s="299"/>
      <c r="E38" s="299"/>
      <c r="F38" s="299"/>
      <c r="G38" s="299"/>
      <c r="H38" s="299"/>
      <c r="I38" s="300"/>
      <c r="J38" s="301"/>
      <c r="K38" s="300"/>
      <c r="L38" s="302"/>
      <c r="M38" s="303"/>
      <c r="N38" s="302"/>
      <c r="O38" s="628">
        <f>SUM(O26:O37)</f>
        <v>0</v>
      </c>
    </row>
    <row r="39" spans="1:15" x14ac:dyDescent="0.2">
      <c r="A39" s="41" t="s">
        <v>22</v>
      </c>
      <c r="B39" s="21"/>
      <c r="C39" s="22"/>
      <c r="D39" s="22"/>
      <c r="E39" s="22"/>
      <c r="F39" s="22"/>
      <c r="G39" s="63">
        <f>IF('Input Data'!$F$32=1,1,IF('Input Data'!$F$32&lt;4,'Input Data'!$D$33,1))</f>
        <v>1</v>
      </c>
      <c r="H39" s="22"/>
      <c r="I39" s="59">
        <f>IF('Input Data'!$D$34="N",IF('Input Data'!$F$37="y",0.01,0),0)</f>
        <v>0</v>
      </c>
      <c r="J39" s="31" t="s">
        <v>1</v>
      </c>
      <c r="K39" s="725">
        <f>IF('Input Data'!$F$32=1,0.05,IF('Input Data'!$F$32=2,Scales!$L$5,IF('Input Data'!$F$32=3,Scales!$L$6,IF('Input Data'!$F$32&gt;3,0.5))))</f>
        <v>0.2</v>
      </c>
      <c r="L39" s="57" t="s">
        <v>19</v>
      </c>
      <c r="M39" s="646">
        <f>IF('Input Data'!$D$34="N",IF('Input Data'!F37="Y",$O$22,0),0)</f>
        <v>0</v>
      </c>
      <c r="N39" s="54" t="s">
        <v>92</v>
      </c>
      <c r="O39" s="626">
        <f>IF('Input Data'!$E$10="E",G39*I39*K39*M39,0)</f>
        <v>0</v>
      </c>
    </row>
    <row r="40" spans="1:15" x14ac:dyDescent="0.2">
      <c r="A40" s="41" t="s">
        <v>219</v>
      </c>
      <c r="B40" s="21"/>
      <c r="C40" s="22"/>
      <c r="D40" s="22"/>
      <c r="E40" s="22"/>
      <c r="F40" s="22"/>
      <c r="G40" s="63">
        <f>IF('Input Data'!$F$32=1,1,IF('Input Data'!$F$32&lt;4,'Input Data'!$D$33,1))</f>
        <v>1</v>
      </c>
      <c r="H40" s="293" t="s">
        <v>200</v>
      </c>
      <c r="I40" s="59">
        <f>IF('Input Data'!$D$34="N",IF('Input Data'!$F$39="y",0.07,0),0)</f>
        <v>0</v>
      </c>
      <c r="J40" s="31" t="s">
        <v>19</v>
      </c>
      <c r="K40" s="725">
        <f>IF('Input Data'!$F$32=1,0.05,IF('Input Data'!$F$32=2,Scales!$L$5,IF('Input Data'!$F$32=3,Scales!$L$6,IF('Input Data'!$F$32&gt;3,0.5))))</f>
        <v>0.2</v>
      </c>
      <c r="L40" s="57" t="s">
        <v>19</v>
      </c>
      <c r="M40" s="646">
        <f>IF('Input Data'!$D$34="N",IF('Input Data'!$F$39="Y",$O$24,0),0)</f>
        <v>0</v>
      </c>
      <c r="N40" s="294" t="s">
        <v>198</v>
      </c>
      <c r="O40" s="626">
        <f>IF('Input Data'!E10="E",(G40*I40*K40*M40),0)</f>
        <v>0</v>
      </c>
    </row>
    <row r="41" spans="1:15" ht="10.5" customHeight="1" thickBot="1" x14ac:dyDescent="0.25">
      <c r="A41" s="264"/>
      <c r="B41" s="37"/>
      <c r="C41" s="265"/>
      <c r="D41" s="265"/>
      <c r="E41" s="265"/>
      <c r="F41" s="265"/>
      <c r="G41" s="265"/>
      <c r="H41" s="265"/>
      <c r="I41" s="266"/>
      <c r="J41" s="267"/>
      <c r="K41" s="268"/>
      <c r="L41" s="269"/>
      <c r="M41" s="270"/>
      <c r="N41" s="271"/>
      <c r="O41" s="629"/>
    </row>
    <row r="42" spans="1:15" ht="15.75" thickBot="1" x14ac:dyDescent="0.25">
      <c r="A42" s="28"/>
      <c r="B42" s="29"/>
      <c r="C42" s="29"/>
      <c r="D42" s="29"/>
      <c r="E42" s="29"/>
      <c r="F42" s="29"/>
      <c r="G42" s="64"/>
      <c r="H42" s="448"/>
      <c r="I42" s="65"/>
      <c r="J42" s="66"/>
      <c r="K42" s="67"/>
      <c r="L42" s="65"/>
      <c r="M42" s="304" t="s">
        <v>225</v>
      </c>
      <c r="N42" s="65"/>
      <c r="O42" s="630">
        <f>IF('Input Data'!E10="e",O38+SUM(O39:O40),0)</f>
        <v>0</v>
      </c>
    </row>
    <row r="43" spans="1:15" ht="18.75" thickTop="1" x14ac:dyDescent="0.2">
      <c r="A43" s="103" t="s">
        <v>224</v>
      </c>
      <c r="B43" s="21"/>
      <c r="C43" s="21"/>
      <c r="D43" s="21"/>
      <c r="E43" s="21"/>
      <c r="F43" s="21"/>
      <c r="G43" s="21"/>
      <c r="H43" s="21"/>
      <c r="I43" s="21"/>
      <c r="J43" s="21"/>
      <c r="K43" s="21"/>
      <c r="L43" s="21"/>
      <c r="M43" s="68"/>
      <c r="N43" s="21"/>
      <c r="O43" s="626"/>
    </row>
    <row r="44" spans="1:15" x14ac:dyDescent="0.2">
      <c r="A44" s="1791" t="s">
        <v>262</v>
      </c>
      <c r="B44" s="1770"/>
      <c r="C44" s="1770"/>
      <c r="D44" s="31"/>
      <c r="E44" s="31"/>
      <c r="F44" s="31"/>
      <c r="G44" s="22"/>
      <c r="H44" s="22"/>
      <c r="I44" s="23">
        <f>IF('Input Data'!$F$32&lt;4,0,IF('Input Data'!$F$32=4,0.4,IF('Input Data'!$F$32=5,0.5)))</f>
        <v>0</v>
      </c>
      <c r="J44" s="50" t="s">
        <v>2</v>
      </c>
      <c r="K44" s="649">
        <f>IF('Input Data'!$E$10="E",'Input Data'!H51,0)</f>
        <v>0</v>
      </c>
      <c r="L44" s="644" t="s">
        <v>19</v>
      </c>
      <c r="M44" s="650">
        <f>IF('Input Data'!$H$51&gt;0,IF('Input Data'!$E$10="E",$O$24,0),0)</f>
        <v>0</v>
      </c>
      <c r="N44" s="54" t="s">
        <v>201</v>
      </c>
      <c r="O44" s="624">
        <f>IF(M44&gt;0,(I44*K44/K45*M44),0)</f>
        <v>0</v>
      </c>
    </row>
    <row r="45" spans="1:15" x14ac:dyDescent="0.2">
      <c r="A45" s="1792"/>
      <c r="B45" s="1770"/>
      <c r="C45" s="1770"/>
      <c r="D45" s="33"/>
      <c r="E45" s="33"/>
      <c r="F45" s="33"/>
      <c r="G45" s="22"/>
      <c r="H45" s="22"/>
      <c r="I45" s="23"/>
      <c r="J45" s="32"/>
      <c r="K45" s="645">
        <f>IF('Input Data'!$E$10="E",IF('Input Data'!$F$32&gt;3,'Input Data'!$H$46,0),0)</f>
        <v>0</v>
      </c>
      <c r="L45" s="644"/>
      <c r="M45" s="645"/>
      <c r="N45" s="51"/>
      <c r="O45" s="624"/>
    </row>
    <row r="46" spans="1:15" ht="9" customHeight="1" x14ac:dyDescent="0.2">
      <c r="A46" s="30"/>
      <c r="B46" s="22"/>
      <c r="C46" s="32"/>
      <c r="D46" s="33"/>
      <c r="E46" s="33"/>
      <c r="F46" s="33"/>
      <c r="G46" s="22"/>
      <c r="H46" s="22"/>
      <c r="I46" s="23"/>
      <c r="J46" s="32"/>
      <c r="K46" s="645"/>
      <c r="L46" s="644"/>
      <c r="M46" s="645"/>
      <c r="N46" s="51"/>
      <c r="O46" s="624"/>
    </row>
    <row r="47" spans="1:15" x14ac:dyDescent="0.2">
      <c r="A47" s="1796" t="s">
        <v>128</v>
      </c>
      <c r="B47" s="1797"/>
      <c r="C47" s="1770"/>
      <c r="D47" s="31"/>
      <c r="E47" s="31"/>
      <c r="F47" s="31"/>
      <c r="G47" s="25">
        <f>IF('Input Data'!$H$52&gt;0,1.25,0)</f>
        <v>0</v>
      </c>
      <c r="H47" s="31" t="s">
        <v>1</v>
      </c>
      <c r="I47" s="23">
        <f>IF('Input Data'!$F$32&lt;4,0,IF('Input Data'!$F$32=4,0.4,IF('Input Data'!$F$32=5,0.5)))</f>
        <v>0</v>
      </c>
      <c r="J47" s="50" t="s">
        <v>2</v>
      </c>
      <c r="K47" s="649">
        <f>IF('Input Data'!$E$10="E",'Input Data'!H52,0)</f>
        <v>0</v>
      </c>
      <c r="L47" s="644" t="s">
        <v>19</v>
      </c>
      <c r="M47" s="650">
        <f>IF('Input Data'!$H$52&gt;0,IF('Input Data'!$E$10="E",$O$24,0),0)</f>
        <v>0</v>
      </c>
      <c r="N47" s="54" t="s">
        <v>201</v>
      </c>
      <c r="O47" s="624">
        <f>IF(M47&gt;0,(G47*I47*K47/K48*M47),0)</f>
        <v>0</v>
      </c>
    </row>
    <row r="48" spans="1:15" x14ac:dyDescent="0.2">
      <c r="A48" s="1798"/>
      <c r="B48" s="1799"/>
      <c r="C48" s="1799"/>
      <c r="D48" s="305"/>
      <c r="E48" s="305"/>
      <c r="F48" s="305"/>
      <c r="G48" s="35"/>
      <c r="H48" s="35"/>
      <c r="I48" s="306"/>
      <c r="J48" s="27"/>
      <c r="K48" s="643">
        <f>IF('Input Data'!$E$10="E",IF('Input Data'!$F$32&gt;3,'Input Data'!$H$46,0),0)</f>
        <v>0</v>
      </c>
      <c r="L48" s="651"/>
      <c r="M48" s="652"/>
      <c r="N48" s="61"/>
      <c r="O48" s="631"/>
    </row>
    <row r="49" spans="1:17" ht="15.75" thickBot="1" x14ac:dyDescent="0.25">
      <c r="A49" s="449"/>
      <c r="B49" s="450"/>
      <c r="C49" s="450"/>
      <c r="D49" s="450"/>
      <c r="E49" s="450"/>
      <c r="F49" s="450"/>
      <c r="G49" s="450"/>
      <c r="H49" s="450"/>
      <c r="I49" s="450"/>
      <c r="J49" s="450"/>
      <c r="K49" s="450"/>
      <c r="L49" s="450"/>
      <c r="M49" s="450"/>
      <c r="N49" s="450"/>
      <c r="O49" s="632">
        <f>SUM(O44:O48)</f>
        <v>0</v>
      </c>
    </row>
    <row r="50" spans="1:17" ht="9.75" customHeight="1" x14ac:dyDescent="0.2">
      <c r="A50" s="24"/>
      <c r="B50" s="21"/>
      <c r="C50" s="22"/>
      <c r="D50" s="22"/>
      <c r="E50" s="22"/>
      <c r="F50" s="22"/>
      <c r="G50" s="22"/>
      <c r="H50" s="22"/>
      <c r="I50" s="63"/>
      <c r="J50" s="31"/>
      <c r="K50" s="63"/>
      <c r="L50" s="57"/>
      <c r="M50" s="51"/>
      <c r="N50" s="54"/>
      <c r="O50" s="626"/>
    </row>
    <row r="51" spans="1:17" x14ac:dyDescent="0.2">
      <c r="A51" s="41" t="s">
        <v>22</v>
      </c>
      <c r="B51" s="21"/>
      <c r="C51" s="22"/>
      <c r="D51" s="22"/>
      <c r="E51" s="22"/>
      <c r="F51" s="22"/>
      <c r="G51" s="63">
        <f>IF('Input Data'!$F$32&gt;3,'Input Data'!H54/'Input Data'!H48,0)</f>
        <v>0</v>
      </c>
      <c r="H51" s="31" t="s">
        <v>1</v>
      </c>
      <c r="I51" s="59">
        <f>IF('Input Data'!$F$37="y",0.01,0)</f>
        <v>0</v>
      </c>
      <c r="J51" s="31" t="s">
        <v>1</v>
      </c>
      <c r="K51" s="23">
        <f>IF('Input Data'!$F$32&lt;4,0,IF('Input Data'!$F$32=4,0.4,IF('Input Data'!$F$32=5,0.5)))</f>
        <v>0</v>
      </c>
      <c r="L51" s="57" t="s">
        <v>19</v>
      </c>
      <c r="M51" s="646">
        <f>IF('Input Data'!$E$10="E",IF('Input Data'!$F$37="y",$O$22,0),0)</f>
        <v>0</v>
      </c>
      <c r="N51" s="54" t="s">
        <v>92</v>
      </c>
      <c r="O51" s="626">
        <f>IF('Input Data'!$E$10="E",(G51*I51*K51*M51),0)</f>
        <v>0</v>
      </c>
      <c r="Q51" s="295"/>
    </row>
    <row r="52" spans="1:17" x14ac:dyDescent="0.2">
      <c r="A52" s="296" t="s">
        <v>219</v>
      </c>
      <c r="B52" s="22"/>
      <c r="C52" s="22"/>
      <c r="D52" s="22"/>
      <c r="E52" s="22"/>
      <c r="F52" s="22"/>
      <c r="G52" s="63">
        <f>IF('Input Data'!F32&gt;3,'Input Data'!H53/'Input Data'!H46,0)</f>
        <v>0</v>
      </c>
      <c r="H52" s="31" t="s">
        <v>1</v>
      </c>
      <c r="I52" s="59">
        <f>IF('Input Data'!$F$39="y",0.07,0)</f>
        <v>0</v>
      </c>
      <c r="J52" s="31" t="s">
        <v>19</v>
      </c>
      <c r="K52" s="23">
        <f>IF('Input Data'!$F$32&lt;4,0,IF('Input Data'!$F$32=4,0.4,IF('Input Data'!$F$32=5,0.5)))</f>
        <v>0</v>
      </c>
      <c r="L52" s="57" t="s">
        <v>19</v>
      </c>
      <c r="M52" s="646">
        <f>IF('Input Data'!$E$10="E",IF('Input Data'!$F$37="Y",$O$24,0),0)</f>
        <v>0</v>
      </c>
      <c r="N52" s="294" t="s">
        <v>198</v>
      </c>
      <c r="O52" s="626">
        <f>IF('Input Data'!$E$10="E",(G52*I52*K52*M52),0)</f>
        <v>0</v>
      </c>
      <c r="Q52" s="295"/>
    </row>
    <row r="53" spans="1:17" ht="9" customHeight="1" thickBot="1" x14ac:dyDescent="0.25">
      <c r="A53" s="264"/>
      <c r="B53" s="37"/>
      <c r="C53" s="265"/>
      <c r="D53" s="265"/>
      <c r="E53" s="265"/>
      <c r="F53" s="265"/>
      <c r="G53" s="265"/>
      <c r="H53" s="265"/>
      <c r="I53" s="266"/>
      <c r="J53" s="267"/>
      <c r="K53" s="268"/>
      <c r="L53" s="269"/>
      <c r="M53" s="270"/>
      <c r="N53" s="271"/>
      <c r="O53" s="629"/>
    </row>
    <row r="54" spans="1:17" ht="15.75" thickBot="1" x14ac:dyDescent="0.25">
      <c r="A54" s="36"/>
      <c r="B54" s="37"/>
      <c r="C54" s="37"/>
      <c r="D54" s="38"/>
      <c r="E54" s="38"/>
      <c r="F54" s="38"/>
      <c r="G54" s="69"/>
      <c r="H54" s="70"/>
      <c r="I54" s="71"/>
      <c r="J54" s="72"/>
      <c r="K54" s="73"/>
      <c r="L54" s="73"/>
      <c r="M54" s="287" t="s">
        <v>226</v>
      </c>
      <c r="N54" s="46"/>
      <c r="O54" s="633">
        <f>IF( 'Input Data'!E10="e",IF('Input Data'!D32&lt;4,0,O49+SUM(O51:O52)),0)</f>
        <v>0</v>
      </c>
      <c r="Q54" s="295"/>
    </row>
    <row r="55" spans="1:17" ht="15.75" thickBot="1" x14ac:dyDescent="0.25">
      <c r="A55" s="106"/>
      <c r="B55" s="107"/>
      <c r="C55" s="107"/>
      <c r="D55" s="107"/>
      <c r="E55" s="107"/>
      <c r="F55" s="107"/>
      <c r="G55" s="107"/>
      <c r="H55" s="107"/>
      <c r="I55" s="108"/>
      <c r="J55" s="107"/>
      <c r="K55" s="107"/>
      <c r="L55" s="107"/>
      <c r="M55" s="593" t="s">
        <v>16</v>
      </c>
      <c r="N55" s="288"/>
      <c r="O55" s="634">
        <f>O42+O54</f>
        <v>0</v>
      </c>
    </row>
    <row r="56" spans="1:17" ht="19.5" thickTop="1" thickBot="1" x14ac:dyDescent="0.25">
      <c r="A56" s="355"/>
      <c r="B56" s="246"/>
      <c r="C56" s="246"/>
      <c r="D56" s="246"/>
      <c r="E56" s="246"/>
      <c r="F56" s="247" t="s">
        <v>158</v>
      </c>
      <c r="G56" s="388"/>
      <c r="H56" s="246"/>
      <c r="I56" s="388"/>
      <c r="J56" s="246"/>
      <c r="K56" s="246"/>
      <c r="L56" s="246"/>
      <c r="M56" s="473">
        <f>'Input Data'!D27</f>
        <v>1</v>
      </c>
      <c r="N56" s="474" t="s">
        <v>156</v>
      </c>
      <c r="O56" s="635">
        <f>M56*O55</f>
        <v>0</v>
      </c>
      <c r="P56" s="379"/>
      <c r="Q56" s="295"/>
    </row>
    <row r="57" spans="1:17" ht="18.75" thickTop="1" x14ac:dyDescent="0.2">
      <c r="A57" s="103" t="s">
        <v>126</v>
      </c>
      <c r="B57" s="21"/>
      <c r="C57" s="21"/>
      <c r="D57" s="21"/>
      <c r="E57" s="21"/>
      <c r="F57" s="21"/>
      <c r="G57" s="21"/>
      <c r="H57" s="104"/>
      <c r="I57" s="105"/>
      <c r="J57" s="76"/>
      <c r="K57" s="21"/>
      <c r="L57" s="82"/>
      <c r="M57" s="21"/>
      <c r="N57" s="82"/>
      <c r="O57" s="626"/>
    </row>
    <row r="58" spans="1:17" x14ac:dyDescent="0.2">
      <c r="A58" s="40" t="s">
        <v>320</v>
      </c>
      <c r="B58" s="39"/>
      <c r="C58" s="39"/>
      <c r="D58" s="39"/>
      <c r="E58" s="39"/>
      <c r="F58" s="39"/>
      <c r="G58" s="39"/>
      <c r="H58" s="21"/>
      <c r="I58" s="75" t="s">
        <v>97</v>
      </c>
      <c r="J58" s="76"/>
      <c r="K58" s="77" t="s">
        <v>4</v>
      </c>
      <c r="L58" s="21"/>
      <c r="M58" s="77" t="s">
        <v>95</v>
      </c>
      <c r="N58" s="78" t="s">
        <v>92</v>
      </c>
      <c r="O58" s="626">
        <f>IF('Input Data'!E10="E",IF(O24&gt;0,0,'Time Based'!I37),0)</f>
        <v>0</v>
      </c>
    </row>
    <row r="59" spans="1:17" x14ac:dyDescent="0.2">
      <c r="A59" s="24" t="s">
        <v>96</v>
      </c>
      <c r="B59" s="21"/>
      <c r="C59" s="33">
        <f>IF('Input Data'!$D$34="Y",0.7,1)</f>
        <v>1</v>
      </c>
      <c r="D59" s="33" t="s">
        <v>19</v>
      </c>
      <c r="E59" s="283">
        <f>IF('Input Data'!$F$38="Y",0.06,0)</f>
        <v>0</v>
      </c>
      <c r="F59" s="31" t="s">
        <v>1</v>
      </c>
      <c r="G59" s="727">
        <f>IF('Input Data'!$F$38="y",IF('Input Data'!$F$32=1,0.05,IF('Input Data'!$F$32=2,Scales!$L$5,IF('Input Data'!$F$32=3,Scales!$L$6,IF('Input Data'!$F$32=4,0.9,IF('Input Data'!$F$32=5,1))))),0)</f>
        <v>0</v>
      </c>
      <c r="H59" s="31" t="s">
        <v>1</v>
      </c>
      <c r="I59" s="79">
        <f>IF('Input Data'!$F$38="Y",$O$23,0)</f>
        <v>0</v>
      </c>
      <c r="J59" s="80" t="s">
        <v>92</v>
      </c>
      <c r="K59" s="81">
        <f>IF('Input Data'!E10="E",IF('Input Data'!$F$38="y",(C59*E59*G59*I59),0),0)</f>
        <v>0</v>
      </c>
      <c r="L59" s="21"/>
      <c r="M59" s="77" t="s">
        <v>95</v>
      </c>
      <c r="N59" s="78" t="s">
        <v>92</v>
      </c>
      <c r="O59" s="626">
        <f>IF('Input Data'!$F$38="Y",IF('Input Data'!$E$10="E",IF('Time Based'!$I$22&lt;$K$59,'Time Based'!$I$22,$K$59),0),0)</f>
        <v>0</v>
      </c>
    </row>
    <row r="60" spans="1:17" ht="15.75" thickBot="1" x14ac:dyDescent="0.25">
      <c r="A60" s="24" t="s">
        <v>150</v>
      </c>
      <c r="B60" s="21"/>
      <c r="C60" s="21"/>
      <c r="D60" s="21"/>
      <c r="E60" s="21"/>
      <c r="F60" s="21"/>
      <c r="G60" s="21"/>
      <c r="H60" s="21"/>
      <c r="I60" s="82" t="s">
        <v>40</v>
      </c>
      <c r="J60" s="76"/>
      <c r="K60" s="37"/>
      <c r="L60" s="37"/>
      <c r="M60" s="118" t="s">
        <v>95</v>
      </c>
      <c r="N60" s="119" t="s">
        <v>92</v>
      </c>
      <c r="O60" s="629">
        <f>IF('Input Data'!$E$10="E",'Time Based'!I77,0)</f>
        <v>0</v>
      </c>
    </row>
    <row r="61" spans="1:17" ht="15.75" thickBot="1" x14ac:dyDescent="0.25">
      <c r="A61" s="42"/>
      <c r="B61" s="43"/>
      <c r="C61" s="43"/>
      <c r="D61" s="29"/>
      <c r="E61" s="29"/>
      <c r="F61" s="29"/>
      <c r="G61" s="29"/>
      <c r="H61" s="83"/>
      <c r="I61" s="84"/>
      <c r="J61" s="85"/>
      <c r="K61" s="84"/>
      <c r="L61" s="29"/>
      <c r="M61" s="591" t="s">
        <v>319</v>
      </c>
      <c r="N61" s="86"/>
      <c r="O61" s="636">
        <f>SUM(O58:O60)</f>
        <v>0</v>
      </c>
    </row>
    <row r="62" spans="1:17" ht="17.25" thickTop="1" thickBot="1" x14ac:dyDescent="0.25">
      <c r="A62" s="1476"/>
      <c r="B62" s="1477"/>
      <c r="C62" s="1477"/>
      <c r="D62" s="246"/>
      <c r="E62" s="246"/>
      <c r="F62" s="246"/>
      <c r="G62" s="246"/>
      <c r="H62" s="1478"/>
      <c r="I62" s="1479"/>
      <c r="J62" s="1480"/>
      <c r="K62" s="1479"/>
      <c r="L62" s="246"/>
      <c r="M62" s="777" t="s">
        <v>344</v>
      </c>
      <c r="N62" s="474"/>
      <c r="O62" s="778">
        <f>IF('Input Data'!E10="E",'Input Data'!F11*'Input Data'!H11,0)</f>
        <v>0</v>
      </c>
    </row>
    <row r="63" spans="1:17" ht="18.75" thickTop="1" x14ac:dyDescent="0.2">
      <c r="A63" s="103" t="s">
        <v>125</v>
      </c>
      <c r="B63" s="21"/>
      <c r="C63" s="21"/>
      <c r="D63" s="21"/>
      <c r="E63" s="21"/>
      <c r="F63" s="21"/>
      <c r="G63" s="21"/>
      <c r="H63" s="21"/>
      <c r="I63" s="21"/>
      <c r="J63" s="21"/>
      <c r="K63" s="21"/>
      <c r="L63" s="21"/>
      <c r="M63" s="87"/>
      <c r="N63" s="79"/>
      <c r="O63" s="626"/>
    </row>
    <row r="64" spans="1:17" x14ac:dyDescent="0.2">
      <c r="A64" s="24" t="s">
        <v>611</v>
      </c>
      <c r="B64" s="21"/>
      <c r="C64" s="594" t="s">
        <v>157</v>
      </c>
      <c r="D64" s="21"/>
      <c r="E64" s="21"/>
      <c r="F64" s="21"/>
      <c r="G64" s="21"/>
      <c r="H64" s="21"/>
      <c r="I64" s="21"/>
      <c r="J64" s="21"/>
      <c r="K64" s="82"/>
      <c r="L64" s="21"/>
      <c r="M64" s="22"/>
      <c r="N64" s="22"/>
      <c r="O64" s="637">
        <f>IF('Input Data'!$E$10="E",'Subsistance &amp; Travelling'!O86,0)</f>
        <v>0</v>
      </c>
    </row>
    <row r="65" spans="1:15" x14ac:dyDescent="0.2">
      <c r="A65" s="24" t="s">
        <v>74</v>
      </c>
      <c r="B65" s="21"/>
      <c r="C65" s="21"/>
      <c r="D65" s="21"/>
      <c r="E65" s="21"/>
      <c r="F65" s="21"/>
      <c r="G65" s="21"/>
      <c r="H65" s="21"/>
      <c r="I65" s="21"/>
      <c r="J65" s="21"/>
      <c r="K65" s="82"/>
      <c r="L65" s="21"/>
      <c r="M65" s="22"/>
      <c r="N65" s="22"/>
      <c r="O65" s="637">
        <f>IF('Input Data'!$E$10="E",'Typing, Duplicating, &amp; Printing'!J66,0)</f>
        <v>0</v>
      </c>
    </row>
    <row r="66" spans="1:15" x14ac:dyDescent="0.2">
      <c r="A66" s="24" t="s">
        <v>613</v>
      </c>
      <c r="B66" s="21"/>
      <c r="C66" s="21"/>
      <c r="D66" s="21"/>
      <c r="E66" s="21"/>
      <c r="F66" s="21"/>
      <c r="G66" s="21"/>
      <c r="H66" s="21"/>
      <c r="I66" s="21"/>
      <c r="J66" s="21"/>
      <c r="K66" s="82"/>
      <c r="L66" s="21"/>
      <c r="M66" s="22"/>
      <c r="N66" s="22"/>
      <c r="O66" s="637">
        <f>'Site staff &amp; Other'!I48</f>
        <v>0</v>
      </c>
    </row>
    <row r="67" spans="1:15" ht="15.75" thickBot="1" x14ac:dyDescent="0.25">
      <c r="A67" s="1499" t="s">
        <v>607</v>
      </c>
      <c r="B67" s="21"/>
      <c r="C67" s="21"/>
      <c r="D67" s="21"/>
      <c r="E67" s="21"/>
      <c r="F67" s="21"/>
      <c r="G67" s="21"/>
      <c r="H67" s="21"/>
      <c r="I67" s="21"/>
      <c r="J67" s="21"/>
      <c r="K67" s="1500"/>
      <c r="L67" s="37"/>
      <c r="M67" s="118"/>
      <c r="N67" s="1501"/>
      <c r="O67" s="1502">
        <f>'Site staff &amp; Other'!I63</f>
        <v>0</v>
      </c>
    </row>
    <row r="68" spans="1:15" ht="15.75" thickBot="1" x14ac:dyDescent="0.25">
      <c r="A68" s="42"/>
      <c r="B68" s="29"/>
      <c r="C68" s="29"/>
      <c r="D68" s="29"/>
      <c r="E68" s="29"/>
      <c r="F68" s="29"/>
      <c r="G68" s="29"/>
      <c r="H68" s="89"/>
      <c r="I68" s="43"/>
      <c r="J68" s="29"/>
      <c r="K68" s="89"/>
      <c r="L68" s="89"/>
      <c r="M68" s="289" t="s">
        <v>227</v>
      </c>
      <c r="N68" s="43"/>
      <c r="O68" s="638">
        <f>SUM(O64:O67)</f>
        <v>0</v>
      </c>
    </row>
    <row r="69" spans="1:15" ht="18.75" customHeight="1" thickTop="1" x14ac:dyDescent="0.2">
      <c r="A69" s="90"/>
      <c r="B69" s="91"/>
      <c r="C69" s="91"/>
      <c r="D69" s="21"/>
      <c r="E69" s="21"/>
      <c r="F69" s="21"/>
      <c r="G69" s="21"/>
      <c r="H69" s="21"/>
      <c r="I69" s="46"/>
      <c r="J69" s="249"/>
      <c r="K69" s="76"/>
      <c r="L69" s="76"/>
      <c r="M69" s="326" t="s">
        <v>228</v>
      </c>
      <c r="N69" s="21"/>
      <c r="O69" s="639">
        <f>O56-O62+O61+O68</f>
        <v>0</v>
      </c>
    </row>
    <row r="70" spans="1:15" ht="15.75" thickBot="1" x14ac:dyDescent="0.25">
      <c r="A70" s="24"/>
      <c r="B70" s="21"/>
      <c r="C70" s="21"/>
      <c r="D70" s="21"/>
      <c r="E70" s="21"/>
      <c r="F70" s="21"/>
      <c r="G70" s="22"/>
      <c r="H70" s="22"/>
      <c r="I70" s="92"/>
      <c r="J70" s="22"/>
      <c r="K70" s="22"/>
      <c r="L70" s="21"/>
      <c r="M70" s="77" t="s">
        <v>91</v>
      </c>
      <c r="N70" s="21"/>
      <c r="O70" s="640">
        <f>IF('Input Data'!E10="E",ROUND('Previous Claims'!K42,2),0)</f>
        <v>0</v>
      </c>
    </row>
    <row r="71" spans="1:15" ht="15.75" thickBot="1" x14ac:dyDescent="0.25">
      <c r="A71" s="24"/>
      <c r="B71" s="21"/>
      <c r="C71" s="29"/>
      <c r="D71" s="21"/>
      <c r="E71" s="21"/>
      <c r="F71" s="21"/>
      <c r="G71" s="93"/>
      <c r="H71" s="34"/>
      <c r="I71" s="46"/>
      <c r="J71" s="314"/>
      <c r="K71" s="314"/>
      <c r="L71" s="314"/>
      <c r="M71" s="313" t="str">
        <f>IF($O$69&lt;$O$70,"OVERPAID BY (Excl Tax)",IF($O$69&gt;$O$70,"FEES NOW DUE EXCLUDING VAT &amp; NON TAXABLE AMOUNT",""))</f>
        <v/>
      </c>
      <c r="N71" s="314"/>
      <c r="O71" s="639">
        <f>O69-O70</f>
        <v>0</v>
      </c>
    </row>
    <row r="72" spans="1:15" ht="15.75" thickTop="1" x14ac:dyDescent="0.2">
      <c r="A72" s="90"/>
      <c r="B72" s="91"/>
      <c r="C72" s="21"/>
      <c r="D72" s="91" t="s">
        <v>0</v>
      </c>
      <c r="E72" s="91"/>
      <c r="F72" s="91"/>
      <c r="G72" s="94"/>
      <c r="H72" s="95">
        <v>0.14000000000000001</v>
      </c>
      <c r="I72" s="91" t="s">
        <v>17</v>
      </c>
      <c r="J72" s="22"/>
      <c r="K72" s="96">
        <f>IF('Input Data'!E21&lt;0,0,O71)</f>
        <v>0</v>
      </c>
      <c r="L72" s="91"/>
      <c r="M72" s="91"/>
      <c r="N72" s="91"/>
      <c r="O72" s="641">
        <f>IF('Input Data'!D18="none",0,H72*K72)</f>
        <v>0</v>
      </c>
    </row>
    <row r="73" spans="1:15" x14ac:dyDescent="0.2">
      <c r="A73" s="24"/>
      <c r="B73" s="21"/>
      <c r="C73" s="21"/>
      <c r="D73" s="93"/>
      <c r="E73" s="93"/>
      <c r="F73" s="93"/>
      <c r="G73" s="82"/>
      <c r="H73" s="97"/>
      <c r="I73" s="27"/>
      <c r="J73" s="98"/>
      <c r="K73" s="35"/>
      <c r="L73" s="99"/>
      <c r="M73" s="592" t="s">
        <v>104</v>
      </c>
      <c r="N73" s="100"/>
      <c r="O73" s="654">
        <f>IF('Input Data'!E10="E",'Non Taxable'!J20,0)</f>
        <v>0</v>
      </c>
    </row>
    <row r="74" spans="1:15" ht="21.75" customHeight="1" thickBot="1" x14ac:dyDescent="0.25">
      <c r="A74" s="315"/>
      <c r="B74" s="316"/>
      <c r="C74" s="316"/>
      <c r="D74" s="316"/>
      <c r="E74" s="316"/>
      <c r="F74" s="316"/>
      <c r="G74" s="316"/>
      <c r="H74" s="677"/>
      <c r="I74" s="471"/>
      <c r="J74" s="678"/>
      <c r="K74" s="678"/>
      <c r="L74" s="678"/>
      <c r="M74" s="679" t="str">
        <f>IF($O$69&lt;$O$70,"AMOUNT TO BE RECOVERED (Incl VAT)",IF($O$69&gt;$O$70,"FEES NOW DUE INCLUDING VAT &amp; NON TAXABLE AMOUNT",""))</f>
        <v/>
      </c>
      <c r="N74" s="678"/>
      <c r="O74" s="680">
        <f>O71+O72+O73</f>
        <v>0</v>
      </c>
    </row>
    <row r="75" spans="1:15" ht="16.5" thickTop="1" x14ac:dyDescent="0.2">
      <c r="A75" s="535" t="s">
        <v>301</v>
      </c>
      <c r="B75" s="536"/>
      <c r="C75" s="537"/>
      <c r="D75" s="537"/>
      <c r="E75" s="537"/>
      <c r="F75" s="537"/>
      <c r="G75" s="537"/>
      <c r="H75" s="537"/>
      <c r="I75" s="537"/>
      <c r="J75" s="538"/>
      <c r="K75" s="538"/>
      <c r="L75" s="538"/>
      <c r="M75" s="539"/>
      <c r="N75" s="540"/>
      <c r="O75" s="541"/>
    </row>
    <row r="76" spans="1:15" ht="7.5" customHeight="1" x14ac:dyDescent="0.2">
      <c r="A76" s="542"/>
      <c r="B76" s="536"/>
      <c r="C76" s="537"/>
      <c r="D76" s="537"/>
      <c r="E76" s="537"/>
      <c r="F76" s="537"/>
      <c r="G76" s="537"/>
      <c r="H76" s="537"/>
      <c r="I76" s="537"/>
      <c r="J76" s="538"/>
      <c r="K76" s="538"/>
      <c r="L76" s="538"/>
      <c r="M76" s="539"/>
      <c r="N76" s="540"/>
      <c r="O76" s="541"/>
    </row>
    <row r="77" spans="1:15" ht="15.75" x14ac:dyDescent="0.2">
      <c r="A77" s="543"/>
      <c r="B77" s="544" t="s">
        <v>230</v>
      </c>
      <c r="C77" s="545"/>
      <c r="D77" s="546"/>
      <c r="E77" s="547"/>
      <c r="F77" s="547"/>
      <c r="G77" s="547"/>
      <c r="H77" s="547"/>
      <c r="I77" s="548"/>
      <c r="J77" s="544" t="s">
        <v>231</v>
      </c>
      <c r="K77" s="549"/>
      <c r="L77" s="549"/>
      <c r="M77" s="539"/>
      <c r="N77" s="540"/>
      <c r="O77" s="541"/>
    </row>
    <row r="78" spans="1:15" ht="8.25" customHeight="1" thickBot="1" x14ac:dyDescent="0.25">
      <c r="A78" s="550"/>
      <c r="B78" s="551"/>
      <c r="C78" s="552"/>
      <c r="D78" s="552"/>
      <c r="E78" s="552" t="s">
        <v>232</v>
      </c>
      <c r="F78" s="552"/>
      <c r="G78" s="552"/>
      <c r="H78" s="552"/>
      <c r="I78" s="553"/>
      <c r="J78" s="554"/>
      <c r="K78" s="554"/>
      <c r="L78" s="554"/>
      <c r="M78" s="555"/>
      <c r="N78" s="556"/>
      <c r="O78" s="557"/>
    </row>
    <row r="79" spans="1:15" ht="15.75" thickTop="1" x14ac:dyDescent="0.2">
      <c r="A79" s="558" t="s">
        <v>233</v>
      </c>
      <c r="B79" s="559"/>
      <c r="C79" s="537"/>
      <c r="D79" s="547"/>
      <c r="E79" s="547"/>
      <c r="F79" s="537"/>
      <c r="G79" s="547"/>
      <c r="H79" s="547"/>
      <c r="I79" s="560"/>
      <c r="J79" s="561"/>
      <c r="K79" s="537"/>
      <c r="L79" s="561"/>
      <c r="M79" s="537"/>
      <c r="N79" s="561"/>
      <c r="O79" s="562"/>
    </row>
    <row r="80" spans="1:15" x14ac:dyDescent="0.2">
      <c r="A80" s="563" t="s">
        <v>234</v>
      </c>
      <c r="B80" s="536" t="s">
        <v>347</v>
      </c>
      <c r="C80" s="537"/>
      <c r="D80" s="564"/>
      <c r="E80" s="547"/>
      <c r="F80" s="537"/>
      <c r="G80" s="547"/>
      <c r="H80" s="547"/>
      <c r="I80" s="537"/>
      <c r="J80" s="561"/>
      <c r="K80" s="537"/>
      <c r="L80" s="561"/>
      <c r="M80" s="537"/>
      <c r="N80" s="561"/>
      <c r="O80" s="565"/>
    </row>
    <row r="81" spans="1:17" ht="7.5" customHeight="1" x14ac:dyDescent="0.2">
      <c r="A81" s="542"/>
      <c r="B81" s="536"/>
      <c r="C81" s="537"/>
      <c r="D81" s="547"/>
      <c r="E81" s="547"/>
      <c r="F81" s="537"/>
      <c r="G81" s="547"/>
      <c r="H81" s="547"/>
      <c r="I81" s="537"/>
      <c r="J81" s="566"/>
      <c r="K81" s="537"/>
      <c r="L81" s="567"/>
      <c r="M81" s="537"/>
      <c r="N81" s="568"/>
      <c r="O81" s="565"/>
    </row>
    <row r="82" spans="1:17" ht="15.75" x14ac:dyDescent="0.2">
      <c r="A82" s="543"/>
      <c r="B82" s="544" t="s">
        <v>235</v>
      </c>
      <c r="C82" s="545"/>
      <c r="D82" s="569"/>
      <c r="E82" s="569"/>
      <c r="F82" s="546"/>
      <c r="G82" s="569"/>
      <c r="H82" s="547"/>
      <c r="I82" s="548"/>
      <c r="J82" s="544" t="s">
        <v>236</v>
      </c>
      <c r="K82" s="549"/>
      <c r="L82" s="570"/>
      <c r="M82" s="549"/>
      <c r="N82" s="561"/>
      <c r="O82" s="571"/>
    </row>
    <row r="83" spans="1:17" ht="9.75" customHeight="1" x14ac:dyDescent="0.2">
      <c r="A83" s="572"/>
      <c r="B83" s="573"/>
      <c r="C83" s="574"/>
      <c r="D83" s="547"/>
      <c r="E83" s="547"/>
      <c r="F83" s="537"/>
      <c r="G83" s="547"/>
      <c r="H83" s="547"/>
      <c r="I83" s="548"/>
      <c r="J83" s="561"/>
      <c r="K83" s="548"/>
      <c r="L83" s="575"/>
      <c r="M83" s="548"/>
      <c r="N83" s="561"/>
      <c r="O83" s="571"/>
    </row>
    <row r="84" spans="1:17" ht="15.75" thickBot="1" x14ac:dyDescent="0.25">
      <c r="A84" s="576"/>
      <c r="B84" s="577" t="s">
        <v>231</v>
      </c>
      <c r="C84" s="578"/>
      <c r="D84" s="579"/>
      <c r="E84" s="579"/>
      <c r="F84" s="578"/>
      <c r="G84" s="579"/>
      <c r="H84" s="579"/>
      <c r="I84" s="578"/>
      <c r="J84" s="577" t="s">
        <v>231</v>
      </c>
      <c r="K84" s="578"/>
      <c r="L84" s="580"/>
      <c r="M84" s="578"/>
      <c r="N84" s="581"/>
      <c r="O84" s="582"/>
    </row>
    <row r="85" spans="1:17" ht="15.75" thickTop="1" x14ac:dyDescent="0.2">
      <c r="A85" s="724" t="s">
        <v>323</v>
      </c>
      <c r="B85" s="1834"/>
      <c r="C85" s="1835"/>
      <c r="D85" s="1835"/>
      <c r="E85" s="1835"/>
      <c r="F85" s="1835"/>
      <c r="G85" s="1835"/>
      <c r="H85" s="1835"/>
      <c r="I85" s="1835"/>
      <c r="J85" s="1835"/>
      <c r="K85" s="1835"/>
      <c r="L85" s="1835"/>
      <c r="M85" s="1835"/>
      <c r="N85" s="1835"/>
      <c r="O85" s="1836"/>
    </row>
    <row r="86" spans="1:17" ht="15.75" thickBot="1" x14ac:dyDescent="0.25">
      <c r="A86" s="576"/>
      <c r="B86" s="1837"/>
      <c r="C86" s="1837"/>
      <c r="D86" s="1837"/>
      <c r="E86" s="1837"/>
      <c r="F86" s="1837"/>
      <c r="G86" s="1837"/>
      <c r="H86" s="1837"/>
      <c r="I86" s="1837"/>
      <c r="J86" s="1837"/>
      <c r="K86" s="1837"/>
      <c r="L86" s="1837"/>
      <c r="M86" s="1837"/>
      <c r="N86" s="1837"/>
      <c r="O86" s="1838"/>
    </row>
    <row r="87" spans="1:17" ht="19.5" thickTop="1" thickBot="1" x14ac:dyDescent="0.25">
      <c r="A87" s="583" t="s">
        <v>250</v>
      </c>
      <c r="B87" s="584"/>
      <c r="C87" s="584"/>
      <c r="D87" s="585"/>
      <c r="E87" s="584"/>
      <c r="F87" s="585"/>
      <c r="G87" s="585"/>
      <c r="H87" s="584"/>
      <c r="I87" s="584"/>
      <c r="J87" s="586"/>
      <c r="K87" s="584"/>
      <c r="L87" s="584"/>
      <c r="M87" s="585"/>
      <c r="N87" s="587"/>
      <c r="O87" s="588"/>
    </row>
    <row r="88" spans="1:17" ht="16.5" thickTop="1" x14ac:dyDescent="0.2">
      <c r="A88" s="453" t="s">
        <v>233</v>
      </c>
      <c r="B88" s="454"/>
      <c r="C88" s="451"/>
      <c r="D88" s="387"/>
      <c r="E88" s="387"/>
      <c r="F88" s="451"/>
      <c r="G88" s="387"/>
      <c r="H88" s="387"/>
      <c r="I88" s="451"/>
      <c r="J88" s="387"/>
      <c r="K88" s="454"/>
      <c r="L88" s="387"/>
      <c r="M88" s="451"/>
      <c r="N88" s="455"/>
      <c r="O88" s="1509"/>
    </row>
    <row r="89" spans="1:17" ht="15.75" x14ac:dyDescent="0.2">
      <c r="A89" s="456" t="s">
        <v>237</v>
      </c>
      <c r="B89" s="457" t="s">
        <v>238</v>
      </c>
      <c r="C89" s="452"/>
      <c r="D89" s="62"/>
      <c r="E89" s="62"/>
      <c r="F89" s="452"/>
      <c r="G89" s="62"/>
      <c r="H89" s="62"/>
      <c r="I89" s="452"/>
      <c r="J89" s="62"/>
      <c r="K89" s="452"/>
      <c r="L89" s="62"/>
      <c r="M89" s="452"/>
      <c r="N89" s="458"/>
      <c r="O89" s="459"/>
    </row>
    <row r="90" spans="1:17" ht="38.25" x14ac:dyDescent="0.2">
      <c r="A90" s="460" t="s">
        <v>239</v>
      </c>
      <c r="B90" s="461" t="s">
        <v>240</v>
      </c>
      <c r="C90" s="1787" t="s">
        <v>241</v>
      </c>
      <c r="D90" s="1788"/>
      <c r="E90" s="1787" t="s">
        <v>608</v>
      </c>
      <c r="F90" s="1842"/>
      <c r="G90" s="462" t="s">
        <v>242</v>
      </c>
      <c r="H90" s="1073" t="s">
        <v>243</v>
      </c>
      <c r="I90" s="1073" t="s">
        <v>244</v>
      </c>
      <c r="J90" s="1301"/>
      <c r="K90" s="1522" t="s">
        <v>609</v>
      </c>
      <c r="L90" s="1301"/>
      <c r="M90" s="1070" t="s">
        <v>245</v>
      </c>
      <c r="N90" s="1828" t="s">
        <v>246</v>
      </c>
      <c r="O90" s="1829"/>
    </row>
    <row r="91" spans="1:17" x14ac:dyDescent="0.2">
      <c r="A91" s="463" t="s">
        <v>247</v>
      </c>
      <c r="B91" s="607">
        <f>'Previous Claims'!J42-C91-E91-G91-H91-I91-K91</f>
        <v>0</v>
      </c>
      <c r="C91" s="1785">
        <f>'Time Based'!I78</f>
        <v>0</v>
      </c>
      <c r="D91" s="1786"/>
      <c r="E91" s="1800">
        <f>'Subsistance &amp; Travelling'!O87</f>
        <v>0</v>
      </c>
      <c r="F91" s="1801"/>
      <c r="G91" s="608">
        <f>'Typing, Duplicating, &amp; Printing'!J67</f>
        <v>0</v>
      </c>
      <c r="H91" s="1071">
        <f>'Site staff &amp; Other'!I66</f>
        <v>0</v>
      </c>
      <c r="I91" s="1071">
        <f>'Previous Claims'!I42</f>
        <v>0</v>
      </c>
      <c r="J91" s="1301"/>
      <c r="K91" s="1510"/>
      <c r="L91" s="1301"/>
      <c r="M91" s="1072">
        <f>'Non Taxable'!J19</f>
        <v>0</v>
      </c>
      <c r="N91" s="1789">
        <f>SUM(B91:M91)</f>
        <v>0</v>
      </c>
      <c r="O91" s="1790"/>
    </row>
    <row r="92" spans="1:17" x14ac:dyDescent="0.2">
      <c r="A92" s="463" t="s">
        <v>248</v>
      </c>
      <c r="B92" s="607">
        <f>O56-B91</f>
        <v>0</v>
      </c>
      <c r="C92" s="1785">
        <f>O61-C91</f>
        <v>0</v>
      </c>
      <c r="D92" s="1795"/>
      <c r="E92" s="1800">
        <f>O64-E91</f>
        <v>0</v>
      </c>
      <c r="F92" s="1801"/>
      <c r="G92" s="609">
        <f>O65-G91</f>
        <v>0</v>
      </c>
      <c r="H92" s="1071">
        <f>O66+O67-H91</f>
        <v>0</v>
      </c>
      <c r="I92" s="1071">
        <f>O72</f>
        <v>0</v>
      </c>
      <c r="J92" s="1301"/>
      <c r="K92" s="1508">
        <f>-O62</f>
        <v>0</v>
      </c>
      <c r="L92" s="1301"/>
      <c r="M92" s="1071">
        <f>O73</f>
        <v>0</v>
      </c>
      <c r="N92" s="1789">
        <f>SUM(B92:M92)</f>
        <v>0</v>
      </c>
      <c r="O92" s="1790"/>
    </row>
    <row r="93" spans="1:17" x14ac:dyDescent="0.2">
      <c r="A93" s="463" t="s">
        <v>249</v>
      </c>
      <c r="B93" s="607">
        <f>B91+B92</f>
        <v>0</v>
      </c>
      <c r="C93" s="1785">
        <f>C91+C92</f>
        <v>0</v>
      </c>
      <c r="D93" s="1786"/>
      <c r="E93" s="1802">
        <f>E91+E92</f>
        <v>0</v>
      </c>
      <c r="F93" s="1803"/>
      <c r="G93" s="608">
        <f>G91+G92</f>
        <v>0</v>
      </c>
      <c r="H93" s="1071">
        <f>H91+H92</f>
        <v>0</v>
      </c>
      <c r="I93" s="1071">
        <f>I91+I92</f>
        <v>0</v>
      </c>
      <c r="J93" s="1301"/>
      <c r="K93" s="1508">
        <f>K92+K91</f>
        <v>0</v>
      </c>
      <c r="L93" s="1301"/>
      <c r="M93" s="1072">
        <f>M91+M92</f>
        <v>0</v>
      </c>
      <c r="N93" s="1789">
        <f>SUM(B93:M93)</f>
        <v>0</v>
      </c>
      <c r="O93" s="1790"/>
      <c r="Q93" s="295"/>
    </row>
    <row r="94" spans="1:17" ht="15.75" thickBot="1" x14ac:dyDescent="0.25">
      <c r="A94" s="464" t="s">
        <v>237</v>
      </c>
      <c r="B94" s="610"/>
      <c r="C94" s="1783"/>
      <c r="D94" s="1784"/>
      <c r="E94" s="1783"/>
      <c r="F94" s="1804"/>
      <c r="G94" s="1521"/>
      <c r="H94" s="611"/>
      <c r="I94" s="1793"/>
      <c r="J94" s="1794"/>
      <c r="K94" s="1081"/>
      <c r="L94" s="1519"/>
      <c r="M94" s="1520"/>
      <c r="N94" s="1781">
        <f>SUM(B94:M94)</f>
        <v>0</v>
      </c>
      <c r="O94" s="1782"/>
    </row>
    <row r="95" spans="1:17" ht="15.75" thickTop="1" x14ac:dyDescent="0.2"/>
  </sheetData>
  <sheetProtection password="CD4C" sheet="1" objects="1" scenarios="1" formatCells="0" formatColumns="0" formatRows="0"/>
  <mergeCells count="67">
    <mergeCell ref="G2:J2"/>
    <mergeCell ref="B10:G10"/>
    <mergeCell ref="B9:G9"/>
    <mergeCell ref="B7:G7"/>
    <mergeCell ref="B11:C11"/>
    <mergeCell ref="E11:G11"/>
    <mergeCell ref="B6:M6"/>
    <mergeCell ref="L10:M10"/>
    <mergeCell ref="B8:D8"/>
    <mergeCell ref="N5:O5"/>
    <mergeCell ref="I19:J19"/>
    <mergeCell ref="I9:M9"/>
    <mergeCell ref="I10:J10"/>
    <mergeCell ref="I11:J11"/>
    <mergeCell ref="N7:O7"/>
    <mergeCell ref="J7:L7"/>
    <mergeCell ref="H8:L8"/>
    <mergeCell ref="L11:O11"/>
    <mergeCell ref="C19:H19"/>
    <mergeCell ref="C16:G16"/>
    <mergeCell ref="C17:G17"/>
    <mergeCell ref="N8:O8"/>
    <mergeCell ref="M17:N17"/>
    <mergeCell ref="M18:N18"/>
    <mergeCell ref="N13:O13"/>
    <mergeCell ref="B13:L13"/>
    <mergeCell ref="N90:O90"/>
    <mergeCell ref="A35:D36"/>
    <mergeCell ref="I21:N21"/>
    <mergeCell ref="B21:H21"/>
    <mergeCell ref="B85:O86"/>
    <mergeCell ref="A17:B17"/>
    <mergeCell ref="I17:J17"/>
    <mergeCell ref="A18:B18"/>
    <mergeCell ref="E90:F90"/>
    <mergeCell ref="C18:G18"/>
    <mergeCell ref="I20:J20"/>
    <mergeCell ref="B14:M14"/>
    <mergeCell ref="B15:M15"/>
    <mergeCell ref="A20:B20"/>
    <mergeCell ref="A16:B16"/>
    <mergeCell ref="I18:J18"/>
    <mergeCell ref="A19:B19"/>
    <mergeCell ref="C20:G20"/>
    <mergeCell ref="A29:D30"/>
    <mergeCell ref="A32:D33"/>
    <mergeCell ref="M19:N19"/>
    <mergeCell ref="L20:O20"/>
    <mergeCell ref="J22:N22"/>
    <mergeCell ref="A26:G27"/>
    <mergeCell ref="A22:G22"/>
    <mergeCell ref="A44:C45"/>
    <mergeCell ref="I94:J94"/>
    <mergeCell ref="C92:D92"/>
    <mergeCell ref="A47:C48"/>
    <mergeCell ref="E92:F92"/>
    <mergeCell ref="E93:F93"/>
    <mergeCell ref="E94:F94"/>
    <mergeCell ref="E91:F91"/>
    <mergeCell ref="N94:O94"/>
    <mergeCell ref="C94:D94"/>
    <mergeCell ref="C93:D93"/>
    <mergeCell ref="C91:D91"/>
    <mergeCell ref="C90:D90"/>
    <mergeCell ref="N93:O93"/>
    <mergeCell ref="N92:O92"/>
    <mergeCell ref="N91:O91"/>
  </mergeCells>
  <phoneticPr fontId="33" type="noConversion"/>
  <conditionalFormatting sqref="N94:O94 E94 B94:C94">
    <cfRule type="expression" dxfId="8" priority="1" stopIfTrue="1">
      <formula>B94&lt;B93</formula>
    </cfRule>
  </conditionalFormatting>
  <conditionalFormatting sqref="E87 K87:L87 H87:I87 B87:C87 N87">
    <cfRule type="expression" dxfId="7" priority="2" stopIfTrue="1">
      <formula>B87&lt;B94</formula>
    </cfRule>
  </conditionalFormatting>
  <conditionalFormatting sqref="H94:I94">
    <cfRule type="expression" dxfId="6" priority="4" stopIfTrue="1">
      <formula>H94&lt;G93</formula>
    </cfRule>
  </conditionalFormatting>
  <conditionalFormatting sqref="L94">
    <cfRule type="expression" dxfId="5" priority="6" stopIfTrue="1">
      <formula>L94&lt;M93</formula>
    </cfRule>
  </conditionalFormatting>
  <conditionalFormatting sqref="K94">
    <cfRule type="expression" dxfId="4" priority="7" stopIfTrue="1">
      <formula>K94&lt;I93</formula>
    </cfRule>
  </conditionalFormatting>
  <pageMargins left="0.74803149606299213" right="0.74803149606299213" top="0.78740157480314965" bottom="0.74803149606299213" header="0.51181102362204722" footer="0.51181102362204722"/>
  <pageSetup paperSize="9" scale="50" orientation="portrait" horizontalDpi="300" verticalDpi="300" r:id="rId1"/>
  <headerFooter alignWithMargins="0">
    <oddFooter>&amp;L&amp;F&amp;R&amp;D</oddFooter>
  </headerFooter>
  <rowBreaks count="1" manualBreakCount="1">
    <brk id="8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Q109"/>
  <sheetViews>
    <sheetView view="pageBreakPreview" topLeftCell="A13" zoomScale="75" zoomScaleNormal="70" zoomScaleSheetLayoutView="75" workbookViewId="0">
      <selection activeCell="C4" sqref="C4"/>
    </sheetView>
  </sheetViews>
  <sheetFormatPr defaultRowHeight="15" x14ac:dyDescent="0.2"/>
  <cols>
    <col min="1" max="1" width="17.109375" customWidth="1"/>
    <col min="2" max="2" width="16.21875" customWidth="1"/>
    <col min="3" max="3" width="4.77734375" customWidth="1"/>
    <col min="4" max="4" width="3.5546875" customWidth="1"/>
    <col min="5" max="5" width="4.21875" customWidth="1"/>
    <col min="6" max="6" width="4" customWidth="1"/>
    <col min="7" max="7" width="10.21875" customWidth="1"/>
    <col min="8" max="8" width="9.109375" customWidth="1"/>
    <col min="9" max="9" width="11.109375" customWidth="1"/>
    <col min="10" max="10" width="4.44140625" customWidth="1"/>
    <col min="11" max="11" width="15.6640625" customWidth="1"/>
    <col min="12" max="12" width="5.44140625" customWidth="1"/>
    <col min="13" max="13" width="14.5546875" customWidth="1"/>
    <col min="14" max="14" width="5.6640625" customWidth="1"/>
    <col min="15" max="15" width="14.88671875" customWidth="1"/>
    <col min="16" max="16" width="17.77734375" bestFit="1" customWidth="1"/>
  </cols>
  <sheetData>
    <row r="1" spans="1:17" ht="32.25" customHeight="1" thickTop="1" x14ac:dyDescent="0.2">
      <c r="A1" s="467"/>
      <c r="B1" s="468"/>
      <c r="C1" s="468"/>
      <c r="D1" s="387"/>
      <c r="E1" s="346"/>
      <c r="F1" s="346"/>
      <c r="G1" s="346"/>
      <c r="H1" s="334" t="s">
        <v>136</v>
      </c>
      <c r="I1" s="387"/>
      <c r="J1" s="335"/>
      <c r="K1" s="335"/>
      <c r="L1" s="335"/>
      <c r="M1" s="335"/>
      <c r="N1" s="335"/>
      <c r="O1" s="336"/>
    </row>
    <row r="2" spans="1:17" ht="26.25" customHeight="1" x14ac:dyDescent="0.2">
      <c r="A2" s="730" t="s">
        <v>256</v>
      </c>
      <c r="B2" s="469"/>
      <c r="C2" s="469"/>
      <c r="D2" s="337"/>
      <c r="E2" s="46"/>
      <c r="F2" s="46"/>
      <c r="G2" s="385" t="s">
        <v>257</v>
      </c>
      <c r="H2" s="338"/>
      <c r="I2" s="46"/>
      <c r="J2" s="339"/>
      <c r="K2" s="518" t="str">
        <f>IF('Input Data'!$E$10="b",'Input Data'!E4,"USE OTHER INVOICE")</f>
        <v>MULTI-DISCIPLINARY PROJECT: 2013 FEES</v>
      </c>
      <c r="L2" s="339"/>
      <c r="M2" s="46"/>
      <c r="N2" s="46"/>
      <c r="O2" s="438" t="str">
        <f>'Input Data'!H5</f>
        <v xml:space="preserve">Version 1.1  2014-07 </v>
      </c>
    </row>
    <row r="3" spans="1:17" ht="15.75" customHeight="1" x14ac:dyDescent="0.2">
      <c r="A3" s="470"/>
      <c r="B3" s="469"/>
      <c r="C3" s="469"/>
      <c r="D3" s="337"/>
      <c r="E3" s="46"/>
      <c r="F3" s="46"/>
      <c r="G3" s="385"/>
      <c r="H3" s="338"/>
      <c r="I3" s="46"/>
      <c r="J3" s="339"/>
      <c r="K3" s="340"/>
      <c r="L3" s="339"/>
      <c r="M3" s="46"/>
      <c r="N3" s="46"/>
      <c r="O3" s="438"/>
    </row>
    <row r="4" spans="1:17" ht="21.75" customHeight="1" x14ac:dyDescent="0.2">
      <c r="A4" s="327"/>
      <c r="B4" s="46"/>
      <c r="C4" s="46"/>
      <c r="D4" s="46"/>
      <c r="E4" s="46"/>
      <c r="F4" s="114"/>
      <c r="G4" s="46"/>
      <c r="H4" s="114"/>
      <c r="I4" s="255" t="s">
        <v>605</v>
      </c>
      <c r="J4" s="1930">
        <f>'Input Data'!D29</f>
        <v>0</v>
      </c>
      <c r="K4" s="1931"/>
      <c r="L4" s="46"/>
      <c r="M4" s="1940" t="s">
        <v>108</v>
      </c>
      <c r="N4" s="1821"/>
      <c r="O4" s="350">
        <f>'Input Data'!D28</f>
        <v>0</v>
      </c>
    </row>
    <row r="5" spans="1:17" ht="18.75" customHeight="1" thickBot="1" x14ac:dyDescent="0.25">
      <c r="A5" s="260" t="s">
        <v>204</v>
      </c>
      <c r="B5" s="348">
        <f>'Input Data'!D7</f>
        <v>0</v>
      </c>
      <c r="C5" s="67"/>
      <c r="D5" s="67"/>
      <c r="E5" s="15" t="s">
        <v>255</v>
      </c>
      <c r="F5" s="67"/>
      <c r="G5" s="67"/>
      <c r="H5" s="413">
        <f>'Input Data'!$D$8</f>
        <v>0</v>
      </c>
      <c r="I5" s="67"/>
      <c r="J5" s="67"/>
      <c r="K5" s="67"/>
      <c r="L5" s="67"/>
      <c r="M5" s="419" t="s">
        <v>177</v>
      </c>
      <c r="N5" s="1854">
        <f>'Input Data'!D9</f>
        <v>0</v>
      </c>
      <c r="O5" s="1855"/>
    </row>
    <row r="6" spans="1:17" ht="21.75" customHeight="1" thickTop="1" thickBot="1" x14ac:dyDescent="0.25">
      <c r="A6" s="347" t="s">
        <v>15</v>
      </c>
      <c r="B6" s="1893">
        <f>'Input Data'!$D$12</f>
        <v>0</v>
      </c>
      <c r="C6" s="1894"/>
      <c r="D6" s="1894"/>
      <c r="E6" s="1894"/>
      <c r="F6" s="1894"/>
      <c r="G6" s="1894"/>
      <c r="H6" s="1894"/>
      <c r="I6" s="1894"/>
      <c r="J6" s="1894"/>
      <c r="K6" s="1894"/>
      <c r="L6" s="1894"/>
      <c r="M6" s="1894"/>
      <c r="N6" s="7"/>
      <c r="O6" s="273"/>
    </row>
    <row r="7" spans="1:17" ht="20.25" customHeight="1" thickTop="1" x14ac:dyDescent="0.2">
      <c r="A7" s="281" t="s">
        <v>162</v>
      </c>
      <c r="B7" s="1876" t="str">
        <f>'Input Data'!G18</f>
        <v>NATIONAL DEPARTMENT OF PUBLIC WORKS</v>
      </c>
      <c r="C7" s="1876"/>
      <c r="D7" s="1876"/>
      <c r="E7" s="1876"/>
      <c r="F7" s="1876"/>
      <c r="G7" s="1876"/>
      <c r="H7" s="1933" t="s">
        <v>176</v>
      </c>
      <c r="I7" s="1934"/>
      <c r="J7" s="1897">
        <f>'Input Data'!D6</f>
        <v>0</v>
      </c>
      <c r="K7" s="1898"/>
      <c r="L7" s="12" t="s">
        <v>172</v>
      </c>
      <c r="M7" s="9"/>
      <c r="N7" s="1890" t="s">
        <v>298</v>
      </c>
      <c r="O7" s="1891"/>
    </row>
    <row r="8" spans="1:17" ht="15" customHeight="1" x14ac:dyDescent="0.2">
      <c r="A8" s="281" t="s">
        <v>170</v>
      </c>
      <c r="B8" s="1868">
        <f>'Input Data'!G21</f>
        <v>0</v>
      </c>
      <c r="C8" s="1868"/>
      <c r="D8" s="1868"/>
      <c r="E8" s="1869"/>
      <c r="F8" s="1869"/>
      <c r="G8" s="1869"/>
      <c r="H8" s="1935" t="s">
        <v>164</v>
      </c>
      <c r="I8" s="1817"/>
      <c r="J8" s="1868">
        <f>'Input Data'!G22</f>
        <v>0</v>
      </c>
      <c r="K8" s="1776"/>
      <c r="L8" s="1865"/>
      <c r="M8" s="1865"/>
      <c r="N8" s="12" t="s">
        <v>280</v>
      </c>
      <c r="O8" s="731">
        <f>'Input Data'!G23</f>
        <v>0</v>
      </c>
      <c r="P8" s="256"/>
      <c r="Q8" s="256"/>
    </row>
    <row r="9" spans="1:17" ht="15" customHeight="1" x14ac:dyDescent="0.2">
      <c r="A9" s="281" t="s">
        <v>277</v>
      </c>
      <c r="B9" s="1895">
        <f>'Input Data'!G26</f>
        <v>0</v>
      </c>
      <c r="C9" s="1896"/>
      <c r="D9" s="1896"/>
      <c r="E9" s="1896"/>
      <c r="F9" s="1896"/>
      <c r="G9" s="1896"/>
      <c r="H9" s="48" t="s">
        <v>180</v>
      </c>
      <c r="I9" s="1908">
        <f>'Input Data'!G27</f>
        <v>0</v>
      </c>
      <c r="J9" s="1909"/>
      <c r="K9" s="1909"/>
      <c r="L9" s="1909"/>
      <c r="M9" s="1910"/>
      <c r="N9" s="414" t="s">
        <v>280</v>
      </c>
      <c r="O9" s="349">
        <f>'Input Data'!G28</f>
        <v>0</v>
      </c>
      <c r="P9" s="256"/>
      <c r="Q9" s="256"/>
    </row>
    <row r="10" spans="1:17" ht="15" customHeight="1" x14ac:dyDescent="0.2">
      <c r="A10" s="281" t="s">
        <v>181</v>
      </c>
      <c r="B10" s="1868">
        <f>'Input Data'!G25</f>
        <v>0</v>
      </c>
      <c r="C10" s="1868"/>
      <c r="D10" s="1868"/>
      <c r="E10" s="1868"/>
      <c r="F10" s="1868"/>
      <c r="G10" s="1868"/>
      <c r="H10" s="12" t="s">
        <v>174</v>
      </c>
      <c r="I10" s="1922">
        <f>'Input Data'!G29</f>
        <v>0</v>
      </c>
      <c r="J10" s="1913"/>
      <c r="K10" s="261" t="s">
        <v>303</v>
      </c>
      <c r="L10" s="1938">
        <f>'Input Data'!G30</f>
        <v>0</v>
      </c>
      <c r="M10" s="1939"/>
      <c r="N10" s="415" t="s">
        <v>302</v>
      </c>
      <c r="O10" s="350">
        <f>'Input Data'!G31</f>
        <v>0</v>
      </c>
    </row>
    <row r="11" spans="1:17" ht="15" customHeight="1" thickBot="1" x14ac:dyDescent="0.25">
      <c r="A11" s="354" t="s">
        <v>171</v>
      </c>
      <c r="B11" s="1858">
        <f>'Input Data'!G6</f>
        <v>0</v>
      </c>
      <c r="C11" s="1937"/>
      <c r="D11" s="253" t="s">
        <v>122</v>
      </c>
      <c r="E11" s="1854">
        <f>'Input Data'!G7</f>
        <v>0</v>
      </c>
      <c r="F11" s="1928"/>
      <c r="G11" s="1928"/>
      <c r="H11" s="15" t="s">
        <v>135</v>
      </c>
      <c r="I11" s="1899">
        <f>'Input Data'!G8</f>
        <v>0</v>
      </c>
      <c r="J11" s="1900"/>
      <c r="K11" s="289" t="s">
        <v>178</v>
      </c>
      <c r="L11" s="1899">
        <f>'Input Data'!G10</f>
        <v>0</v>
      </c>
      <c r="M11" s="1923"/>
      <c r="N11" s="1923"/>
      <c r="O11" s="1855"/>
    </row>
    <row r="12" spans="1:17" ht="22.5" customHeight="1" thickTop="1" thickBot="1" x14ac:dyDescent="0.25">
      <c r="A12" s="729" t="s">
        <v>259</v>
      </c>
      <c r="B12" s="343"/>
      <c r="C12" s="386"/>
      <c r="D12" s="341"/>
      <c r="E12" s="344"/>
      <c r="F12" s="387"/>
      <c r="G12" s="387"/>
      <c r="H12" s="342"/>
      <c r="I12" s="330"/>
      <c r="J12" s="387"/>
      <c r="K12" s="272"/>
      <c r="L12" s="330"/>
      <c r="M12" s="345"/>
      <c r="N12" s="345"/>
      <c r="O12" s="351"/>
    </row>
    <row r="13" spans="1:17" ht="15" customHeight="1" x14ac:dyDescent="0.2">
      <c r="A13" s="281" t="s">
        <v>300</v>
      </c>
      <c r="B13" s="1892">
        <f>'Input Data'!$D$13</f>
        <v>0</v>
      </c>
      <c r="C13" s="1869"/>
      <c r="D13" s="1869"/>
      <c r="E13" s="1869"/>
      <c r="F13" s="1869"/>
      <c r="G13" s="1869"/>
      <c r="H13" s="1869"/>
      <c r="I13" s="1869"/>
      <c r="J13" s="1869"/>
      <c r="K13" s="1869"/>
      <c r="L13" s="1869"/>
      <c r="M13" s="255" t="s">
        <v>173</v>
      </c>
      <c r="N13" s="1924">
        <f>'Input Data'!D31</f>
        <v>0</v>
      </c>
      <c r="O13" s="1925"/>
    </row>
    <row r="14" spans="1:17" ht="15" customHeight="1" x14ac:dyDescent="0.2">
      <c r="A14" s="281" t="s">
        <v>124</v>
      </c>
      <c r="B14" s="1926">
        <f>'Input Data'!$D$14</f>
        <v>0</v>
      </c>
      <c r="C14" s="1896"/>
      <c r="D14" s="1896"/>
      <c r="E14" s="1896"/>
      <c r="F14" s="1896"/>
      <c r="G14" s="1896"/>
      <c r="H14" s="1896"/>
      <c r="I14" s="1896"/>
      <c r="J14" s="1927"/>
      <c r="K14" s="1927"/>
      <c r="L14" s="1927"/>
      <c r="M14" s="1927"/>
      <c r="N14" s="415" t="s">
        <v>280</v>
      </c>
      <c r="O14" s="353">
        <f>'Input Data'!H14</f>
        <v>0</v>
      </c>
    </row>
    <row r="15" spans="1:17" ht="15" customHeight="1" x14ac:dyDescent="0.2">
      <c r="A15" s="281" t="s">
        <v>277</v>
      </c>
      <c r="B15" s="1850">
        <f>'Input Data'!D15</f>
        <v>0</v>
      </c>
      <c r="C15" s="1936"/>
      <c r="D15" s="1936"/>
      <c r="E15" s="1936"/>
      <c r="F15" s="1936"/>
      <c r="G15" s="1936"/>
      <c r="H15" s="1869"/>
      <c r="I15" s="1869"/>
      <c r="J15" s="1869"/>
      <c r="K15" s="1869"/>
      <c r="L15" s="1869"/>
      <c r="M15" s="1869"/>
      <c r="N15" s="414" t="s">
        <v>280</v>
      </c>
      <c r="O15" s="352">
        <f>'Input Data'!H15</f>
        <v>0</v>
      </c>
    </row>
    <row r="16" spans="1:17" ht="15" customHeight="1" x14ac:dyDescent="0.2">
      <c r="A16" s="1816" t="s">
        <v>89</v>
      </c>
      <c r="B16" s="1817"/>
      <c r="C16" s="1912">
        <f>IF('Input Data'!E18="None","NOT REGISTERED FOR VAT",'Input Data'!E18)</f>
        <v>0</v>
      </c>
      <c r="D16" s="1913"/>
      <c r="E16" s="1913"/>
      <c r="F16" s="1913"/>
      <c r="G16" s="1913"/>
      <c r="H16" s="46"/>
      <c r="I16" s="46"/>
      <c r="J16" s="46"/>
      <c r="K16" s="46"/>
      <c r="L16" s="46"/>
      <c r="M16" s="46"/>
      <c r="N16" s="290"/>
      <c r="O16" s="263"/>
    </row>
    <row r="17" spans="1:15" ht="15" customHeight="1" x14ac:dyDescent="0.2">
      <c r="A17" s="1932" t="s">
        <v>119</v>
      </c>
      <c r="B17" s="1817"/>
      <c r="C17" s="1850">
        <f>'Input Data'!D19</f>
        <v>0</v>
      </c>
      <c r="D17" s="1869"/>
      <c r="E17" s="1869"/>
      <c r="F17" s="1869"/>
      <c r="G17" s="1869"/>
      <c r="H17" s="12"/>
      <c r="I17" s="1814"/>
      <c r="J17" s="1815"/>
      <c r="K17" s="46"/>
      <c r="L17" s="255" t="s">
        <v>174</v>
      </c>
      <c r="M17" s="1864">
        <f>'Input Data'!D16</f>
        <v>0</v>
      </c>
      <c r="N17" s="1869"/>
      <c r="O17" s="13"/>
    </row>
    <row r="18" spans="1:15" ht="15" customHeight="1" x14ac:dyDescent="0.2">
      <c r="A18" s="1816" t="s">
        <v>24</v>
      </c>
      <c r="B18" s="1817"/>
      <c r="C18" s="1918">
        <f>'Input Data'!$D$20</f>
        <v>0</v>
      </c>
      <c r="D18" s="1919"/>
      <c r="E18" s="1919"/>
      <c r="F18" s="1919"/>
      <c r="G18" s="1919"/>
      <c r="H18" s="12"/>
      <c r="I18" s="1814"/>
      <c r="J18" s="1815"/>
      <c r="K18" s="46"/>
      <c r="L18" s="255" t="s">
        <v>179</v>
      </c>
      <c r="M18" s="1850">
        <f>'Input Data'!F16</f>
        <v>0</v>
      </c>
      <c r="N18" s="1869"/>
      <c r="O18" s="263"/>
    </row>
    <row r="19" spans="1:15" ht="15" customHeight="1" x14ac:dyDescent="0.2">
      <c r="A19" s="1816" t="s">
        <v>260</v>
      </c>
      <c r="B19" s="1874"/>
      <c r="C19" s="1868">
        <f>'Input Data'!D30</f>
        <v>0</v>
      </c>
      <c r="D19" s="1776"/>
      <c r="E19" s="1776"/>
      <c r="F19" s="1776"/>
      <c r="G19" s="1776"/>
      <c r="H19" s="12"/>
      <c r="I19" s="1814"/>
      <c r="J19" s="1815"/>
      <c r="K19" s="46"/>
      <c r="L19" s="255" t="s">
        <v>175</v>
      </c>
      <c r="M19" s="1920">
        <f>'Input Data'!H16</f>
        <v>0</v>
      </c>
      <c r="N19" s="1921"/>
      <c r="O19" s="13"/>
    </row>
    <row r="20" spans="1:15" ht="15" customHeight="1" thickBot="1" x14ac:dyDescent="0.25">
      <c r="A20" s="1851" t="s">
        <v>25</v>
      </c>
      <c r="B20" s="1852"/>
      <c r="C20" s="1818" t="str">
        <f>'Input Data'!$D$26</f>
        <v>USE TIME BASED FEES</v>
      </c>
      <c r="D20" s="1819"/>
      <c r="E20" s="1819"/>
      <c r="F20" s="1819"/>
      <c r="G20" s="1819"/>
      <c r="H20" s="15"/>
      <c r="I20" s="1845"/>
      <c r="J20" s="1846"/>
      <c r="K20" s="289" t="s">
        <v>178</v>
      </c>
      <c r="L20" s="1807">
        <f>'Input Data'!D17</f>
        <v>0</v>
      </c>
      <c r="M20" s="1900"/>
      <c r="N20" s="1900"/>
      <c r="O20" s="1911"/>
    </row>
    <row r="21" spans="1:15" ht="15" customHeight="1" thickTop="1" x14ac:dyDescent="0.2">
      <c r="A21" s="258" t="str">
        <f>IF('Input Data'!$F$32&gt;3,"STAGE:","STAGE COMPLETED:")</f>
        <v>STAGE COMPLETED:</v>
      </c>
      <c r="B21" s="1907" t="str">
        <f>'Input Data'!D32</f>
        <v>PRELIMINARY DESIGN: CONCEPT &amp; VIABILITY</v>
      </c>
      <c r="C21" s="1907"/>
      <c r="D21" s="1907"/>
      <c r="E21" s="1907"/>
      <c r="F21" s="1907"/>
      <c r="G21" s="1907"/>
      <c r="H21" s="1907"/>
      <c r="I21" s="262"/>
      <c r="J21" s="1830" t="str">
        <f>IF('Input Data'!$E$41=1,"ESTIMATED TOTAL VALUE OF ENGINEERING WORK","TOTAL VALUE OF ENGINEERING WORK")</f>
        <v>ESTIMATED TOTAL VALUE OF ENGINEERING WORK</v>
      </c>
      <c r="K21" s="1917"/>
      <c r="L21" s="1917"/>
      <c r="M21" s="1917"/>
      <c r="N21" s="1917"/>
      <c r="O21" s="622">
        <f>IF('Input Data'!E10="B",IF('Input Data'!$E$41=1,80%*'Input Data'!$H$46,'Input Data'!$H$46),0)</f>
        <v>0</v>
      </c>
    </row>
    <row r="22" spans="1:15" ht="15.75" thickBot="1" x14ac:dyDescent="0.25">
      <c r="A22" s="1914"/>
      <c r="B22" s="1915"/>
      <c r="C22" s="1915"/>
      <c r="D22" s="1915"/>
      <c r="E22" s="1915"/>
      <c r="F22" s="1915"/>
      <c r="G22" s="1915"/>
      <c r="H22" s="7"/>
      <c r="I22" s="259"/>
      <c r="J22" s="1916" t="str">
        <f>IF('Input Data'!$E$41=1,"ESTIMATED TOTAL VALUE OF PROJECT","TOTAL VALUE OF PROJECT")</f>
        <v>ESTIMATED TOTAL VALUE OF PROJECT</v>
      </c>
      <c r="K22" s="1811"/>
      <c r="L22" s="1811"/>
      <c r="M22" s="1811"/>
      <c r="N22" s="1811"/>
      <c r="O22" s="623">
        <f>IF('Input Data'!E10="B",IF('Input Data'!$E$41=1,80%*'Input Data'!$H$48,'Input Data'!$H$48),0)</f>
        <v>0</v>
      </c>
    </row>
    <row r="23" spans="1:15" ht="15.75" thickTop="1" x14ac:dyDescent="0.2">
      <c r="A23" s="117" t="s">
        <v>21</v>
      </c>
      <c r="B23" s="22"/>
      <c r="C23" s="32"/>
      <c r="D23" s="31"/>
      <c r="E23" s="31"/>
      <c r="F23" s="31"/>
      <c r="G23" s="49"/>
      <c r="H23" s="282" t="s">
        <v>200</v>
      </c>
      <c r="I23" s="51">
        <f>IF('Input Data'!E10="B",VLOOKUP($O$21,SCALE_MB,3),0)</f>
        <v>0</v>
      </c>
      <c r="J23" s="52" t="s">
        <v>94</v>
      </c>
      <c r="K23" s="53">
        <f>IF('Input Data'!E10="B",VLOOKUP($O$21,SCALE_MB,4),0)</f>
        <v>0.15</v>
      </c>
      <c r="L23" s="54" t="s">
        <v>199</v>
      </c>
      <c r="M23" s="55">
        <f>IF('Input Data'!E10="B",O21-(VLOOKUP($O$21,SCALE_MB,1)),0)</f>
        <v>0</v>
      </c>
      <c r="N23" s="54" t="s">
        <v>92</v>
      </c>
      <c r="O23" s="655">
        <f>I23+K23*M23</f>
        <v>0</v>
      </c>
    </row>
    <row r="24" spans="1:15" ht="6.75" customHeight="1" x14ac:dyDescent="0.2">
      <c r="A24" s="30"/>
      <c r="B24" s="22"/>
      <c r="C24" s="32"/>
      <c r="D24" s="33"/>
      <c r="E24" s="33"/>
      <c r="F24" s="33"/>
      <c r="G24" s="32"/>
      <c r="H24" s="32"/>
      <c r="I24" s="56"/>
      <c r="J24" s="51"/>
      <c r="K24" s="53"/>
      <c r="L24" s="51"/>
      <c r="M24" s="51"/>
      <c r="N24" s="51"/>
      <c r="O24" s="655"/>
    </row>
    <row r="25" spans="1:15" x14ac:dyDescent="0.2">
      <c r="A25" s="307" t="str">
        <f>IF('Input Data'!F36="N","NO BILL OF QUANTITIES", "TOTAL BASIC FEE")</f>
        <v>NO BILL OF QUANTITIES</v>
      </c>
      <c r="B25" s="22"/>
      <c r="C25" s="22"/>
      <c r="D25" s="22"/>
      <c r="E25" s="22"/>
      <c r="F25" s="22"/>
      <c r="G25" s="32"/>
      <c r="H25" s="50"/>
      <c r="I25" s="51"/>
      <c r="J25" s="51"/>
      <c r="K25" s="53">
        <f>IF('Input Data'!F36="Y",1,0.75)</f>
        <v>0.75</v>
      </c>
      <c r="L25" s="57" t="s">
        <v>1</v>
      </c>
      <c r="M25" s="51">
        <f>O23</f>
        <v>0</v>
      </c>
      <c r="N25" s="54" t="s">
        <v>92</v>
      </c>
      <c r="O25" s="655">
        <f>K25*M25</f>
        <v>0</v>
      </c>
    </row>
    <row r="26" spans="1:15" ht="6.75" customHeight="1" thickBot="1" x14ac:dyDescent="0.25">
      <c r="A26" s="30"/>
      <c r="B26" s="22"/>
      <c r="C26" s="309"/>
      <c r="D26" s="31"/>
      <c r="E26" s="31"/>
      <c r="F26" s="31"/>
      <c r="G26" s="32"/>
      <c r="H26" s="50"/>
      <c r="I26" s="51"/>
      <c r="J26" s="51"/>
      <c r="K26" s="51"/>
      <c r="L26" s="51"/>
      <c r="M26" s="51"/>
      <c r="N26" s="51"/>
      <c r="O26" s="624"/>
    </row>
    <row r="27" spans="1:15" ht="18.75" thickTop="1" x14ac:dyDescent="0.2">
      <c r="A27" s="102" t="s">
        <v>223</v>
      </c>
      <c r="B27" s="58"/>
      <c r="C27" s="58"/>
      <c r="D27" s="58"/>
      <c r="E27" s="58"/>
      <c r="F27" s="387"/>
      <c r="G27" s="387"/>
      <c r="H27" s="387"/>
      <c r="I27" s="387"/>
      <c r="J27" s="387"/>
      <c r="K27" s="387"/>
      <c r="L27" s="387"/>
      <c r="M27" s="387"/>
      <c r="N27" s="387"/>
      <c r="O27" s="656"/>
    </row>
    <row r="28" spans="1:15" ht="8.25" customHeight="1" x14ac:dyDescent="0.2">
      <c r="A28" s="103"/>
      <c r="B28" s="32"/>
      <c r="C28" s="32"/>
      <c r="D28" s="32"/>
      <c r="E28" s="32"/>
      <c r="F28" s="46"/>
      <c r="G28" s="46"/>
      <c r="H28" s="46"/>
      <c r="I28" s="46"/>
      <c r="J28" s="46"/>
      <c r="K28" s="46"/>
      <c r="L28" s="46"/>
      <c r="M28" s="46"/>
      <c r="N28" s="46"/>
      <c r="O28" s="657"/>
    </row>
    <row r="29" spans="1:15" x14ac:dyDescent="0.2">
      <c r="A29" s="30" t="s">
        <v>140</v>
      </c>
      <c r="B29" s="46"/>
      <c r="C29" s="46"/>
      <c r="D29" s="46"/>
      <c r="E29" s="46"/>
      <c r="F29" s="46"/>
      <c r="G29" s="46"/>
      <c r="H29" s="46"/>
      <c r="I29" s="46"/>
      <c r="J29" s="46"/>
      <c r="K29" s="46"/>
      <c r="L29" s="46"/>
      <c r="M29" s="46"/>
      <c r="N29" s="46"/>
      <c r="O29" s="658">
        <f>O87</f>
        <v>0</v>
      </c>
    </row>
    <row r="30" spans="1:15" ht="8.25" customHeight="1" x14ac:dyDescent="0.2">
      <c r="A30" s="327"/>
      <c r="B30" s="46"/>
      <c r="C30" s="46"/>
      <c r="D30" s="46"/>
      <c r="E30" s="46"/>
      <c r="F30" s="46"/>
      <c r="G30" s="46"/>
      <c r="H30" s="46"/>
      <c r="I30" s="46"/>
      <c r="J30" s="46"/>
      <c r="K30" s="46"/>
      <c r="L30" s="46"/>
      <c r="M30" s="46"/>
      <c r="N30" s="46"/>
      <c r="O30" s="658"/>
    </row>
    <row r="31" spans="1:15" x14ac:dyDescent="0.2">
      <c r="A31" s="332" t="s">
        <v>128</v>
      </c>
      <c r="B31" s="19"/>
      <c r="C31" s="46"/>
      <c r="D31" s="46"/>
      <c r="E31" s="23"/>
      <c r="F31" s="46"/>
      <c r="G31" s="46"/>
      <c r="H31" s="46"/>
      <c r="I31" s="46"/>
      <c r="J31" s="46"/>
      <c r="K31" s="46"/>
      <c r="L31" s="46"/>
      <c r="M31" s="46"/>
      <c r="N31" s="46"/>
      <c r="O31" s="658">
        <f>O90</f>
        <v>0</v>
      </c>
    </row>
    <row r="32" spans="1:15" ht="7.5" customHeight="1" x14ac:dyDescent="0.2">
      <c r="A32" s="327"/>
      <c r="B32" s="46"/>
      <c r="C32" s="46"/>
      <c r="D32" s="46"/>
      <c r="E32" s="22"/>
      <c r="F32" s="46"/>
      <c r="G32" s="46"/>
      <c r="H32" s="46"/>
      <c r="I32" s="46"/>
      <c r="J32" s="46"/>
      <c r="K32" s="46"/>
      <c r="L32" s="46"/>
      <c r="M32" s="46"/>
      <c r="N32" s="46"/>
      <c r="O32" s="658"/>
    </row>
    <row r="33" spans="1:16" x14ac:dyDescent="0.2">
      <c r="A33" s="333" t="s">
        <v>103</v>
      </c>
      <c r="B33" s="19"/>
      <c r="C33" s="19"/>
      <c r="D33" s="19"/>
      <c r="E33" s="22"/>
      <c r="F33" s="46"/>
      <c r="G33" s="46"/>
      <c r="H33" s="46"/>
      <c r="I33" s="46"/>
      <c r="J33" s="46"/>
      <c r="K33" s="46"/>
      <c r="L33" s="46"/>
      <c r="M33" s="46"/>
      <c r="N33" s="46"/>
      <c r="O33" s="658">
        <f>O93</f>
        <v>0</v>
      </c>
    </row>
    <row r="34" spans="1:16" ht="7.5" customHeight="1" x14ac:dyDescent="0.2">
      <c r="A34" s="328"/>
      <c r="B34" s="329"/>
      <c r="C34" s="329"/>
      <c r="D34" s="329"/>
      <c r="E34" s="22"/>
      <c r="F34" s="46"/>
      <c r="G34" s="46"/>
      <c r="H34" s="46"/>
      <c r="I34" s="46"/>
      <c r="J34" s="46"/>
      <c r="K34" s="46"/>
      <c r="L34" s="46"/>
      <c r="M34" s="46"/>
      <c r="N34" s="46"/>
      <c r="O34" s="658"/>
    </row>
    <row r="35" spans="1:16" x14ac:dyDescent="0.2">
      <c r="A35" s="333" t="s">
        <v>132</v>
      </c>
      <c r="B35" s="19"/>
      <c r="C35" s="19"/>
      <c r="D35" s="19"/>
      <c r="E35" s="25">
        <f>IF('Input Data'!$H$45&gt;0,0.25,0)</f>
        <v>0</v>
      </c>
      <c r="F35" s="46"/>
      <c r="G35" s="46"/>
      <c r="H35" s="46"/>
      <c r="I35" s="46"/>
      <c r="J35" s="46"/>
      <c r="K35" s="46"/>
      <c r="L35" s="46"/>
      <c r="M35" s="46"/>
      <c r="N35" s="46"/>
      <c r="O35" s="658">
        <f>O96</f>
        <v>0</v>
      </c>
    </row>
    <row r="36" spans="1:16" ht="7.5" customHeight="1" x14ac:dyDescent="0.2">
      <c r="A36" s="26"/>
      <c r="B36" s="27"/>
      <c r="C36" s="27"/>
      <c r="D36" s="27"/>
      <c r="E36" s="27"/>
      <c r="F36" s="62"/>
      <c r="G36" s="62"/>
      <c r="H36" s="62"/>
      <c r="I36" s="62"/>
      <c r="J36" s="62"/>
      <c r="K36" s="62"/>
      <c r="L36" s="62"/>
      <c r="M36" s="62"/>
      <c r="N36" s="62"/>
      <c r="O36" s="659"/>
    </row>
    <row r="37" spans="1:16" ht="15.75" thickBot="1" x14ac:dyDescent="0.25">
      <c r="A37" s="42"/>
      <c r="B37" s="29"/>
      <c r="C37" s="43"/>
      <c r="D37" s="43"/>
      <c r="E37" s="43"/>
      <c r="F37" s="67"/>
      <c r="G37" s="67"/>
      <c r="H37" s="67"/>
      <c r="I37" s="67"/>
      <c r="J37" s="67"/>
      <c r="K37" s="67"/>
      <c r="L37" s="67"/>
      <c r="M37" s="304" t="s">
        <v>225</v>
      </c>
      <c r="N37" s="67"/>
      <c r="O37" s="660">
        <f>O99</f>
        <v>0</v>
      </c>
    </row>
    <row r="38" spans="1:16" ht="18.75" thickTop="1" x14ac:dyDescent="0.2">
      <c r="A38" s="103" t="s">
        <v>224</v>
      </c>
      <c r="B38" s="21"/>
      <c r="C38" s="21"/>
      <c r="D38" s="21"/>
      <c r="E38" s="21"/>
      <c r="F38" s="46"/>
      <c r="G38" s="46"/>
      <c r="H38" s="46"/>
      <c r="I38" s="46"/>
      <c r="J38" s="46"/>
      <c r="K38" s="46"/>
      <c r="L38" s="46"/>
      <c r="M38" s="46"/>
      <c r="N38" s="46"/>
      <c r="O38" s="658"/>
    </row>
    <row r="39" spans="1:16" x14ac:dyDescent="0.2">
      <c r="A39" s="30" t="s">
        <v>129</v>
      </c>
      <c r="B39" s="46"/>
      <c r="C39" s="46"/>
      <c r="D39" s="31"/>
      <c r="E39" s="31"/>
      <c r="F39" s="46"/>
      <c r="G39" s="46"/>
      <c r="H39" s="46"/>
      <c r="I39" s="46"/>
      <c r="J39" s="46"/>
      <c r="K39" s="46"/>
      <c r="L39" s="46"/>
      <c r="M39" s="46"/>
      <c r="N39" s="46"/>
      <c r="O39" s="658">
        <f>O101</f>
        <v>0</v>
      </c>
    </row>
    <row r="40" spans="1:16" ht="7.5" customHeight="1" x14ac:dyDescent="0.2">
      <c r="A40" s="30"/>
      <c r="B40" s="22"/>
      <c r="C40" s="32"/>
      <c r="D40" s="33"/>
      <c r="E40" s="33"/>
      <c r="F40" s="46"/>
      <c r="G40" s="46"/>
      <c r="H40" s="46"/>
      <c r="I40" s="46"/>
      <c r="J40" s="46"/>
      <c r="K40" s="46"/>
      <c r="L40" s="46"/>
      <c r="M40" s="46"/>
      <c r="N40" s="46"/>
      <c r="O40" s="658"/>
    </row>
    <row r="41" spans="1:16" x14ac:dyDescent="0.2">
      <c r="A41" s="332" t="s">
        <v>128</v>
      </c>
      <c r="B41" s="19"/>
      <c r="C41" s="46"/>
      <c r="D41" s="46"/>
      <c r="E41" s="31"/>
      <c r="F41" s="46"/>
      <c r="G41" s="46"/>
      <c r="H41" s="46"/>
      <c r="I41" s="46"/>
      <c r="J41" s="46"/>
      <c r="K41" s="46"/>
      <c r="L41" s="46"/>
      <c r="M41" s="46"/>
      <c r="N41" s="46"/>
      <c r="O41" s="658">
        <f>O104</f>
        <v>0</v>
      </c>
    </row>
    <row r="42" spans="1:16" ht="8.25" customHeight="1" x14ac:dyDescent="0.2">
      <c r="A42" s="357"/>
      <c r="B42" s="62"/>
      <c r="C42" s="62"/>
      <c r="D42" s="62"/>
      <c r="E42" s="305"/>
      <c r="F42" s="62"/>
      <c r="G42" s="62"/>
      <c r="H42" s="62"/>
      <c r="I42" s="62"/>
      <c r="J42" s="62"/>
      <c r="K42" s="62"/>
      <c r="L42" s="62"/>
      <c r="M42" s="62"/>
      <c r="N42" s="62"/>
      <c r="O42" s="659"/>
    </row>
    <row r="43" spans="1:16" ht="15.75" thickBot="1" x14ac:dyDescent="0.25">
      <c r="A43" s="321"/>
      <c r="B43" s="317"/>
      <c r="C43" s="317"/>
      <c r="D43" s="317"/>
      <c r="E43" s="317"/>
      <c r="F43" s="471"/>
      <c r="G43" s="471"/>
      <c r="H43" s="471"/>
      <c r="I43" s="471"/>
      <c r="J43" s="471"/>
      <c r="K43" s="471"/>
      <c r="L43" s="471"/>
      <c r="M43" s="359" t="s">
        <v>226</v>
      </c>
      <c r="N43" s="471"/>
      <c r="O43" s="661">
        <f>O106</f>
        <v>0</v>
      </c>
    </row>
    <row r="44" spans="1:16" ht="17.25" thickTop="1" thickBot="1" x14ac:dyDescent="0.25">
      <c r="A44" s="356"/>
      <c r="B44" s="246"/>
      <c r="C44" s="246"/>
      <c r="D44" s="246"/>
      <c r="E44" s="246"/>
      <c r="F44" s="388"/>
      <c r="G44" s="388"/>
      <c r="H44" s="388"/>
      <c r="I44" s="388"/>
      <c r="J44" s="388"/>
      <c r="K44" s="388"/>
      <c r="L44" s="67"/>
      <c r="M44" s="358" t="s">
        <v>16</v>
      </c>
      <c r="N44" s="388"/>
      <c r="O44" s="662">
        <f>O107</f>
        <v>0</v>
      </c>
    </row>
    <row r="45" spans="1:16" ht="19.5" thickTop="1" thickBot="1" x14ac:dyDescent="0.25">
      <c r="A45" s="355"/>
      <c r="B45" s="246"/>
      <c r="C45" s="246"/>
      <c r="D45" s="246"/>
      <c r="E45" s="246"/>
      <c r="F45" s="388"/>
      <c r="G45" s="388"/>
      <c r="H45" s="388"/>
      <c r="I45" s="388"/>
      <c r="J45" s="388"/>
      <c r="K45" s="388"/>
      <c r="L45" s="286" t="s">
        <v>155</v>
      </c>
      <c r="M45" s="476">
        <f>M108</f>
        <v>1</v>
      </c>
      <c r="N45" s="475" t="s">
        <v>156</v>
      </c>
      <c r="O45" s="662">
        <f>O108</f>
        <v>0</v>
      </c>
      <c r="P45" s="379">
        <f>O45-B80</f>
        <v>0</v>
      </c>
    </row>
    <row r="46" spans="1:16" ht="18.75" thickTop="1" x14ac:dyDescent="0.2">
      <c r="A46" s="103" t="s">
        <v>126</v>
      </c>
      <c r="B46" s="21"/>
      <c r="C46" s="21"/>
      <c r="D46" s="21"/>
      <c r="E46" s="21"/>
      <c r="F46" s="21"/>
      <c r="G46" s="21"/>
      <c r="H46" s="104"/>
      <c r="I46" s="105"/>
      <c r="J46" s="76"/>
      <c r="K46" s="21"/>
      <c r="L46" s="82"/>
      <c r="M46" s="21"/>
      <c r="N46" s="82"/>
      <c r="O46" s="626"/>
    </row>
    <row r="47" spans="1:16" x14ac:dyDescent="0.2">
      <c r="A47" s="40" t="s">
        <v>159</v>
      </c>
      <c r="B47" s="39"/>
      <c r="C47" s="39"/>
      <c r="D47" s="39"/>
      <c r="E47" s="39"/>
      <c r="F47" s="39"/>
      <c r="G47" s="39"/>
      <c r="H47" s="75" t="s">
        <v>97</v>
      </c>
      <c r="I47" s="46"/>
      <c r="J47" s="76"/>
      <c r="K47" s="77" t="s">
        <v>4</v>
      </c>
      <c r="L47" s="21"/>
      <c r="M47" s="77" t="s">
        <v>95</v>
      </c>
      <c r="N47" s="78" t="s">
        <v>92</v>
      </c>
      <c r="O47" s="663">
        <f>IF('Input Data'!E10="B",'Time Based'!I37,0)</f>
        <v>0</v>
      </c>
    </row>
    <row r="48" spans="1:16" x14ac:dyDescent="0.2">
      <c r="A48" s="24" t="s">
        <v>148</v>
      </c>
      <c r="B48" s="250" t="s">
        <v>157</v>
      </c>
      <c r="C48" s="21"/>
      <c r="D48" s="21"/>
      <c r="E48" s="21"/>
      <c r="F48" s="21"/>
      <c r="G48" s="21"/>
      <c r="H48" s="82" t="s">
        <v>149</v>
      </c>
      <c r="I48" s="22"/>
      <c r="J48" s="76"/>
      <c r="K48" s="77" t="s">
        <v>4</v>
      </c>
      <c r="L48" s="21"/>
      <c r="M48" s="77" t="s">
        <v>95</v>
      </c>
      <c r="N48" s="78"/>
      <c r="O48" s="663">
        <f>IF('Input Data'!E10="B",'Subsistance &amp; Travelling'!O17,0)</f>
        <v>0</v>
      </c>
    </row>
    <row r="49" spans="1:15" ht="15.75" thickBot="1" x14ac:dyDescent="0.25">
      <c r="A49" s="24" t="s">
        <v>150</v>
      </c>
      <c r="B49" s="21"/>
      <c r="C49" s="21"/>
      <c r="D49" s="21"/>
      <c r="E49" s="21"/>
      <c r="F49" s="21"/>
      <c r="G49" s="21"/>
      <c r="H49" s="82" t="s">
        <v>151</v>
      </c>
      <c r="I49" s="46"/>
      <c r="J49" s="76"/>
      <c r="K49" s="118" t="s">
        <v>4</v>
      </c>
      <c r="L49" s="37"/>
      <c r="M49" s="118" t="s">
        <v>95</v>
      </c>
      <c r="N49" s="119" t="s">
        <v>92</v>
      </c>
      <c r="O49" s="664">
        <f>IF('Input Data'!E10="B",'Time Based'!I77,0)</f>
        <v>0</v>
      </c>
    </row>
    <row r="50" spans="1:15" ht="15.75" thickBot="1" x14ac:dyDescent="0.25">
      <c r="A50" s="42"/>
      <c r="B50" s="43"/>
      <c r="C50" s="43"/>
      <c r="D50" s="29"/>
      <c r="E50" s="29"/>
      <c r="F50" s="29"/>
      <c r="G50" s="29"/>
      <c r="H50" s="83"/>
      <c r="I50" s="84"/>
      <c r="J50" s="85"/>
      <c r="K50" s="84"/>
      <c r="L50" s="29"/>
      <c r="M50" s="29"/>
      <c r="N50" s="310" t="s">
        <v>23</v>
      </c>
      <c r="O50" s="636">
        <f>SUM(O47:O49)</f>
        <v>0</v>
      </c>
    </row>
    <row r="51" spans="1:15" ht="17.25" thickTop="1" thickBot="1" x14ac:dyDescent="0.25">
      <c r="A51" s="1476"/>
      <c r="B51" s="1477"/>
      <c r="C51" s="1477"/>
      <c r="D51" s="246"/>
      <c r="E51" s="246"/>
      <c r="F51" s="246"/>
      <c r="G51" s="246"/>
      <c r="H51" s="1478"/>
      <c r="I51" s="1479"/>
      <c r="J51" s="1480"/>
      <c r="K51" s="1479"/>
      <c r="L51" s="246"/>
      <c r="M51" s="777" t="s">
        <v>344</v>
      </c>
      <c r="N51" s="475"/>
      <c r="O51" s="728">
        <f>'Input Data'!F11*'Input Data'!H11</f>
        <v>0</v>
      </c>
    </row>
    <row r="52" spans="1:15" ht="18.75" thickTop="1" x14ac:dyDescent="0.2">
      <c r="A52" s="103" t="s">
        <v>125</v>
      </c>
      <c r="B52" s="21"/>
      <c r="C52" s="21"/>
      <c r="D52" s="21"/>
      <c r="E52" s="21"/>
      <c r="F52" s="21"/>
      <c r="G52" s="21"/>
      <c r="H52" s="21"/>
      <c r="I52" s="21"/>
      <c r="J52" s="21"/>
      <c r="K52" s="21"/>
      <c r="L52" s="21"/>
      <c r="M52" s="87"/>
      <c r="N52" s="79"/>
      <c r="O52" s="663"/>
    </row>
    <row r="53" spans="1:15" x14ac:dyDescent="0.2">
      <c r="A53" s="24" t="s">
        <v>611</v>
      </c>
      <c r="B53" s="21"/>
      <c r="C53" s="21"/>
      <c r="D53" s="250" t="s">
        <v>157</v>
      </c>
      <c r="E53" s="21"/>
      <c r="F53" s="21"/>
      <c r="G53" s="21"/>
      <c r="H53" s="21"/>
      <c r="I53" s="21"/>
      <c r="J53" s="21"/>
      <c r="K53" s="82"/>
      <c r="L53" s="21"/>
      <c r="M53" s="22"/>
      <c r="N53" s="22"/>
      <c r="O53" s="658">
        <f>'Subsistance &amp; Travelling'!O86</f>
        <v>0</v>
      </c>
    </row>
    <row r="54" spans="1:15" x14ac:dyDescent="0.2">
      <c r="A54" s="24" t="s">
        <v>74</v>
      </c>
      <c r="B54" s="21"/>
      <c r="C54" s="21"/>
      <c r="D54" s="21"/>
      <c r="E54" s="21"/>
      <c r="F54" s="21"/>
      <c r="G54" s="21"/>
      <c r="H54" s="21"/>
      <c r="I54" s="21"/>
      <c r="J54" s="21"/>
      <c r="K54" s="82"/>
      <c r="L54" s="21"/>
      <c r="M54" s="22"/>
      <c r="N54" s="22"/>
      <c r="O54" s="658">
        <f>'Typing, Duplicating, &amp; Printing'!J66</f>
        <v>0</v>
      </c>
    </row>
    <row r="55" spans="1:15" x14ac:dyDescent="0.2">
      <c r="A55" s="24" t="s">
        <v>613</v>
      </c>
      <c r="B55" s="21"/>
      <c r="C55" s="21"/>
      <c r="D55" s="21"/>
      <c r="E55" s="21"/>
      <c r="F55" s="21"/>
      <c r="G55" s="21"/>
      <c r="H55" s="21"/>
      <c r="I55" s="21"/>
      <c r="J55" s="21"/>
      <c r="K55" s="82"/>
      <c r="L55" s="21"/>
      <c r="M55" s="22"/>
      <c r="N55" s="22"/>
      <c r="O55" s="658">
        <f>'Site staff &amp; Other'!I48</f>
        <v>0</v>
      </c>
    </row>
    <row r="56" spans="1:15" ht="15.75" thickBot="1" x14ac:dyDescent="0.25">
      <c r="A56" s="1499" t="s">
        <v>607</v>
      </c>
      <c r="B56" s="21"/>
      <c r="C56" s="21"/>
      <c r="D56" s="21"/>
      <c r="E56" s="21"/>
      <c r="F56" s="21"/>
      <c r="G56" s="21"/>
      <c r="H56" s="21"/>
      <c r="I56" s="21"/>
      <c r="J56" s="21"/>
      <c r="K56" s="1500"/>
      <c r="L56" s="37"/>
      <c r="M56" s="118"/>
      <c r="N56" s="1501"/>
      <c r="O56" s="1502">
        <f>'Site staff &amp; Other'!I63</f>
        <v>0</v>
      </c>
    </row>
    <row r="57" spans="1:15" ht="15.75" thickBot="1" x14ac:dyDescent="0.25">
      <c r="A57" s="42"/>
      <c r="B57" s="29"/>
      <c r="C57" s="29"/>
      <c r="D57" s="29"/>
      <c r="E57" s="29"/>
      <c r="F57" s="29"/>
      <c r="G57" s="29"/>
      <c r="H57" s="89"/>
      <c r="I57" s="43"/>
      <c r="J57" s="29"/>
      <c r="K57" s="89"/>
      <c r="L57" s="67"/>
      <c r="M57" s="43"/>
      <c r="N57" s="311" t="s">
        <v>227</v>
      </c>
      <c r="O57" s="638">
        <f>SUM(O53:O56)</f>
        <v>0</v>
      </c>
    </row>
    <row r="58" spans="1:15" ht="20.25" customHeight="1" thickTop="1" x14ac:dyDescent="0.2">
      <c r="A58" s="90"/>
      <c r="B58" s="91"/>
      <c r="C58" s="91"/>
      <c r="D58" s="21"/>
      <c r="E58" s="21"/>
      <c r="F58" s="21"/>
      <c r="G58" s="21"/>
      <c r="H58" s="21"/>
      <c r="I58" s="46"/>
      <c r="J58" s="312"/>
      <c r="K58" s="312"/>
      <c r="L58" s="312"/>
      <c r="M58" s="326" t="s">
        <v>228</v>
      </c>
      <c r="N58" s="312"/>
      <c r="O58" s="642">
        <f>O45-O51+O50+O57</f>
        <v>0</v>
      </c>
    </row>
    <row r="59" spans="1:15" x14ac:dyDescent="0.2">
      <c r="A59" s="24"/>
      <c r="B59" s="21"/>
      <c r="C59" s="21"/>
      <c r="D59" s="21"/>
      <c r="E59" s="21"/>
      <c r="F59" s="21"/>
      <c r="G59" s="22"/>
      <c r="H59" s="22"/>
      <c r="I59" s="92"/>
      <c r="J59" s="22"/>
      <c r="K59" s="22"/>
      <c r="L59" s="21"/>
      <c r="M59" s="77" t="s">
        <v>91</v>
      </c>
      <c r="N59" s="21"/>
      <c r="O59" s="665">
        <f>IF('Input Data'!E10="B",ROUND('Previous Claims'!K42,2),0)</f>
        <v>0</v>
      </c>
    </row>
    <row r="60" spans="1:15" ht="21" customHeight="1" thickBot="1" x14ac:dyDescent="0.25">
      <c r="A60" s="24"/>
      <c r="B60" s="21"/>
      <c r="C60" s="29"/>
      <c r="D60" s="21"/>
      <c r="E60" s="21"/>
      <c r="F60" s="21"/>
      <c r="G60" s="93"/>
      <c r="H60" s="34"/>
      <c r="I60" s="46"/>
      <c r="J60" s="289"/>
      <c r="K60" s="289"/>
      <c r="L60" s="289"/>
      <c r="M60" s="313" t="str">
        <f>IF($O$58&lt;$O$59,"OVERPAID BY (Excl Tax)",IF($O$57&gt;$O$58,"FEES NOW DUE EXCLUDING VAT &amp; NON TAXABLE AMOUNT",""))</f>
        <v/>
      </c>
      <c r="N60" s="289"/>
      <c r="O60" s="639">
        <f>O58-O59</f>
        <v>0</v>
      </c>
    </row>
    <row r="61" spans="1:15" ht="15.75" thickTop="1" x14ac:dyDescent="0.2">
      <c r="A61" s="90"/>
      <c r="B61" s="91"/>
      <c r="C61" s="21"/>
      <c r="D61" s="91" t="s">
        <v>0</v>
      </c>
      <c r="E61" s="91"/>
      <c r="F61" s="91"/>
      <c r="G61" s="94"/>
      <c r="H61" s="95">
        <v>0.14000000000000001</v>
      </c>
      <c r="I61" s="91" t="s">
        <v>17</v>
      </c>
      <c r="J61" s="22"/>
      <c r="K61" s="96">
        <f>IF('Input Data'!E18&lt;0,0,O60)</f>
        <v>0</v>
      </c>
      <c r="L61" s="91"/>
      <c r="M61" s="91"/>
      <c r="N61" s="91"/>
      <c r="O61" s="666">
        <f>IF('Input Data'!E18="none",0,H61*K61)</f>
        <v>0</v>
      </c>
    </row>
    <row r="62" spans="1:15" x14ac:dyDescent="0.2">
      <c r="A62" s="24"/>
      <c r="B62" s="21"/>
      <c r="C62" s="21"/>
      <c r="D62" s="93"/>
      <c r="E62" s="93"/>
      <c r="F62" s="93"/>
      <c r="G62" s="82"/>
      <c r="H62" s="97"/>
      <c r="I62" s="27"/>
      <c r="J62" s="98"/>
      <c r="K62" s="35"/>
      <c r="L62" s="99"/>
      <c r="M62" s="592" t="s">
        <v>104</v>
      </c>
      <c r="N62" s="100"/>
      <c r="O62" s="654">
        <f>IF('Input Data'!E10="B",'Non Taxable'!J20,0)</f>
        <v>0</v>
      </c>
    </row>
    <row r="63" spans="1:15" ht="24" customHeight="1" thickBot="1" x14ac:dyDescent="0.25">
      <c r="A63" s="101"/>
      <c r="B63" s="39"/>
      <c r="C63" s="39"/>
      <c r="D63" s="39"/>
      <c r="E63" s="39"/>
      <c r="F63" s="39"/>
      <c r="G63" s="39"/>
      <c r="H63" s="74"/>
      <c r="I63" s="46"/>
      <c r="J63" s="314"/>
      <c r="K63" s="314"/>
      <c r="L63" s="314"/>
      <c r="M63" s="313" t="str">
        <f>IF($O$58&lt;$O$59,"AMOUNT TO BE RECOVERED (Incl VAT)",IF($O$58&gt;$O$59,"FEES NOW DUE INCLUDING VAT &amp; NON TAXABLE AMOUNT",""))</f>
        <v/>
      </c>
      <c r="N63" s="314"/>
      <c r="O63" s="642">
        <f>O60+O61+O62</f>
        <v>0</v>
      </c>
    </row>
    <row r="64" spans="1:15" ht="11.25" customHeight="1" thickTop="1" x14ac:dyDescent="0.2">
      <c r="A64" s="526"/>
      <c r="B64" s="527"/>
      <c r="C64" s="528"/>
      <c r="D64" s="528"/>
      <c r="E64" s="529"/>
      <c r="F64" s="528"/>
      <c r="G64" s="528"/>
      <c r="H64" s="528"/>
      <c r="I64" s="530"/>
      <c r="J64" s="531"/>
      <c r="K64" s="531"/>
      <c r="L64" s="531"/>
      <c r="M64" s="532"/>
      <c r="N64" s="533"/>
      <c r="O64" s="534"/>
    </row>
    <row r="65" spans="1:15" ht="15.75" x14ac:dyDescent="0.2">
      <c r="A65" s="535" t="s">
        <v>306</v>
      </c>
      <c r="B65" s="536"/>
      <c r="C65" s="537"/>
      <c r="D65" s="537"/>
      <c r="E65" s="537"/>
      <c r="F65" s="537"/>
      <c r="G65" s="595" t="s">
        <v>324</v>
      </c>
      <c r="H65" s="537"/>
      <c r="I65" s="537"/>
      <c r="J65" s="538"/>
      <c r="K65" s="538"/>
      <c r="L65" s="538"/>
      <c r="M65" s="538"/>
      <c r="N65" s="538"/>
      <c r="O65" s="604"/>
    </row>
    <row r="66" spans="1:15" ht="9" customHeight="1" x14ac:dyDescent="0.2">
      <c r="A66" s="542"/>
      <c r="B66" s="536"/>
      <c r="C66" s="537"/>
      <c r="D66" s="537"/>
      <c r="E66" s="537"/>
      <c r="F66" s="537"/>
      <c r="G66" s="537"/>
      <c r="H66" s="537"/>
      <c r="I66" s="537"/>
      <c r="J66" s="538"/>
      <c r="K66" s="538"/>
      <c r="L66" s="538"/>
      <c r="M66" s="538"/>
      <c r="N66" s="538"/>
      <c r="O66" s="604"/>
    </row>
    <row r="67" spans="1:15" ht="15.75" x14ac:dyDescent="0.2">
      <c r="A67" s="543"/>
      <c r="B67" s="544" t="s">
        <v>230</v>
      </c>
      <c r="C67" s="545"/>
      <c r="D67" s="546"/>
      <c r="E67" s="569"/>
      <c r="F67" s="569"/>
      <c r="G67" s="569"/>
      <c r="H67" s="569"/>
      <c r="I67" s="548"/>
      <c r="J67" s="538"/>
      <c r="K67" s="548"/>
      <c r="L67" s="544" t="s">
        <v>231</v>
      </c>
      <c r="M67" s="549"/>
      <c r="N67" s="549"/>
      <c r="O67" s="605"/>
    </row>
    <row r="68" spans="1:15" ht="9" customHeight="1" thickBot="1" x14ac:dyDescent="0.25">
      <c r="A68" s="550"/>
      <c r="B68" s="551"/>
      <c r="C68" s="552"/>
      <c r="D68" s="552"/>
      <c r="E68" s="552" t="s">
        <v>232</v>
      </c>
      <c r="F68" s="552"/>
      <c r="G68" s="552"/>
      <c r="H68" s="552"/>
      <c r="I68" s="553"/>
      <c r="J68" s="554"/>
      <c r="K68" s="554"/>
      <c r="L68" s="554"/>
      <c r="M68" s="554"/>
      <c r="N68" s="554"/>
      <c r="O68" s="606"/>
    </row>
    <row r="69" spans="1:15" ht="15.75" thickTop="1" x14ac:dyDescent="0.2">
      <c r="A69" s="558" t="s">
        <v>233</v>
      </c>
      <c r="B69" s="559"/>
      <c r="C69" s="537"/>
      <c r="D69" s="547"/>
      <c r="E69" s="547"/>
      <c r="F69" s="537"/>
      <c r="G69" s="547"/>
      <c r="H69" s="547"/>
      <c r="I69" s="560"/>
      <c r="J69" s="561"/>
      <c r="K69" s="537"/>
      <c r="L69" s="561"/>
      <c r="M69" s="537"/>
      <c r="N69" s="561"/>
      <c r="O69" s="565"/>
    </row>
    <row r="70" spans="1:15" x14ac:dyDescent="0.2">
      <c r="A70" s="563" t="s">
        <v>234</v>
      </c>
      <c r="B70" s="536"/>
      <c r="C70" s="537"/>
      <c r="D70" s="547"/>
      <c r="E70" s="547"/>
      <c r="F70" s="537"/>
      <c r="G70" s="547"/>
      <c r="H70" s="547"/>
      <c r="I70" s="537"/>
      <c r="J70" s="561"/>
      <c r="K70" s="537"/>
      <c r="L70" s="561"/>
      <c r="M70" s="537"/>
      <c r="N70" s="561"/>
      <c r="O70" s="565"/>
    </row>
    <row r="71" spans="1:15" ht="9" customHeight="1" x14ac:dyDescent="0.2">
      <c r="A71" s="542"/>
      <c r="B71" s="536"/>
      <c r="C71" s="537"/>
      <c r="D71" s="547"/>
      <c r="E71" s="547"/>
      <c r="F71" s="537"/>
      <c r="G71" s="547"/>
      <c r="H71" s="547"/>
      <c r="I71" s="537"/>
      <c r="J71" s="539"/>
      <c r="K71" s="537"/>
      <c r="L71" s="566"/>
      <c r="M71" s="537"/>
      <c r="N71" s="567"/>
      <c r="O71" s="565"/>
    </row>
    <row r="72" spans="1:15" ht="15.75" x14ac:dyDescent="0.2">
      <c r="A72" s="543"/>
      <c r="B72" s="544" t="s">
        <v>235</v>
      </c>
      <c r="C72" s="545"/>
      <c r="D72" s="569"/>
      <c r="E72" s="569"/>
      <c r="F72" s="546"/>
      <c r="G72" s="569"/>
      <c r="H72" s="569"/>
      <c r="I72" s="549"/>
      <c r="J72" s="596"/>
      <c r="K72" s="547"/>
      <c r="L72" s="544" t="s">
        <v>236</v>
      </c>
      <c r="M72" s="549"/>
      <c r="N72" s="570"/>
      <c r="O72" s="601"/>
    </row>
    <row r="73" spans="1:15" ht="8.25" customHeight="1" x14ac:dyDescent="0.2">
      <c r="A73" s="572"/>
      <c r="B73" s="573"/>
      <c r="C73" s="574"/>
      <c r="D73" s="547"/>
      <c r="E73" s="547"/>
      <c r="F73" s="537"/>
      <c r="G73" s="547"/>
      <c r="H73" s="547"/>
      <c r="I73" s="548"/>
      <c r="J73" s="596"/>
      <c r="K73" s="544"/>
      <c r="L73" s="561"/>
      <c r="M73" s="548"/>
      <c r="N73" s="575"/>
      <c r="O73" s="571"/>
    </row>
    <row r="74" spans="1:15" x14ac:dyDescent="0.2">
      <c r="A74" s="597"/>
      <c r="B74" s="598" t="s">
        <v>231</v>
      </c>
      <c r="C74" s="546"/>
      <c r="D74" s="569"/>
      <c r="E74" s="569"/>
      <c r="F74" s="546"/>
      <c r="G74" s="569"/>
      <c r="H74" s="569"/>
      <c r="I74" s="546"/>
      <c r="J74" s="599"/>
      <c r="K74" s="598"/>
      <c r="L74" s="598" t="s">
        <v>231</v>
      </c>
      <c r="M74" s="549"/>
      <c r="N74" s="600"/>
      <c r="O74" s="601"/>
    </row>
    <row r="75" spans="1:15" x14ac:dyDescent="0.2">
      <c r="A75" s="602" t="s">
        <v>323</v>
      </c>
      <c r="B75" s="1902"/>
      <c r="C75" s="1903"/>
      <c r="D75" s="1903"/>
      <c r="E75" s="1903"/>
      <c r="F75" s="1903"/>
      <c r="G75" s="1903"/>
      <c r="H75" s="1903"/>
      <c r="I75" s="1903"/>
      <c r="J75" s="1903"/>
      <c r="K75" s="1903"/>
      <c r="L75" s="1903"/>
      <c r="M75" s="1903"/>
      <c r="N75" s="1903"/>
      <c r="O75" s="1904"/>
    </row>
    <row r="76" spans="1:15" ht="15.75" thickBot="1" x14ac:dyDescent="0.25">
      <c r="A76" s="603"/>
      <c r="B76" s="1905"/>
      <c r="C76" s="1905"/>
      <c r="D76" s="1905"/>
      <c r="E76" s="1905"/>
      <c r="F76" s="1905"/>
      <c r="G76" s="1905"/>
      <c r="H76" s="1905"/>
      <c r="I76" s="1905"/>
      <c r="J76" s="1905"/>
      <c r="K76" s="1905"/>
      <c r="L76" s="1905"/>
      <c r="M76" s="1905"/>
      <c r="N76" s="1905"/>
      <c r="O76" s="1906"/>
    </row>
    <row r="77" spans="1:15" ht="16.5" thickTop="1" x14ac:dyDescent="0.2">
      <c r="A77" s="453" t="s">
        <v>233</v>
      </c>
      <c r="B77" s="454"/>
      <c r="C77" s="451"/>
      <c r="D77" s="387"/>
      <c r="E77" s="387"/>
      <c r="F77" s="451"/>
      <c r="G77" s="387"/>
      <c r="H77" s="387"/>
      <c r="I77" s="451"/>
      <c r="J77" s="387"/>
      <c r="K77" s="454"/>
      <c r="L77" s="387"/>
      <c r="M77" s="451"/>
      <c r="N77" s="455"/>
      <c r="O77" s="1509"/>
    </row>
    <row r="78" spans="1:15" ht="15.75" x14ac:dyDescent="0.2">
      <c r="A78" s="456" t="s">
        <v>237</v>
      </c>
      <c r="B78" s="457" t="s">
        <v>238</v>
      </c>
      <c r="C78" s="452"/>
      <c r="D78" s="62"/>
      <c r="E78" s="62"/>
      <c r="F78" s="452"/>
      <c r="G78" s="62"/>
      <c r="H78" s="62"/>
      <c r="I78" s="452"/>
      <c r="J78" s="62"/>
      <c r="K78" s="472"/>
      <c r="L78" s="62"/>
      <c r="M78" s="452"/>
      <c r="N78" s="458"/>
      <c r="O78" s="459"/>
    </row>
    <row r="79" spans="1:15" ht="38.25" x14ac:dyDescent="0.2">
      <c r="A79" s="460" t="s">
        <v>239</v>
      </c>
      <c r="B79" s="461" t="s">
        <v>240</v>
      </c>
      <c r="C79" s="1787" t="s">
        <v>241</v>
      </c>
      <c r="D79" s="1788"/>
      <c r="E79" s="1787" t="s">
        <v>612</v>
      </c>
      <c r="F79" s="1842"/>
      <c r="G79" s="462" t="s">
        <v>242</v>
      </c>
      <c r="H79" s="1085" t="s">
        <v>243</v>
      </c>
      <c r="I79" s="1084" t="s">
        <v>244</v>
      </c>
      <c r="J79" s="1511"/>
      <c r="K79" s="1084" t="s">
        <v>610</v>
      </c>
      <c r="L79" s="1513"/>
      <c r="M79" s="1085" t="s">
        <v>245</v>
      </c>
      <c r="N79" s="1828" t="s">
        <v>246</v>
      </c>
      <c r="O79" s="1901"/>
    </row>
    <row r="80" spans="1:15" x14ac:dyDescent="0.2">
      <c r="A80" s="463" t="s">
        <v>247</v>
      </c>
      <c r="B80" s="607">
        <f>'Previous Claims'!M42-C80-E80-G80-H80-M80</f>
        <v>0</v>
      </c>
      <c r="C80" s="1785">
        <f>'Time Based'!I78</f>
        <v>0</v>
      </c>
      <c r="D80" s="1786"/>
      <c r="E80" s="1800">
        <f>'Subsistance &amp; Travelling'!O87</f>
        <v>0</v>
      </c>
      <c r="F80" s="1801"/>
      <c r="G80" s="608">
        <f>'Typing, Duplicating, &amp; Printing'!J67</f>
        <v>0</v>
      </c>
      <c r="H80" s="1080">
        <f>'Site staff &amp; Other'!I47</f>
        <v>0</v>
      </c>
      <c r="I80" s="1082">
        <f>'Previous Claims'!I42</f>
        <v>0</v>
      </c>
      <c r="J80" s="1512"/>
      <c r="K80" s="1507"/>
      <c r="L80" s="1513"/>
      <c r="M80" s="1080">
        <f>'Non Taxable'!J19</f>
        <v>0</v>
      </c>
      <c r="N80" s="1789">
        <f>SUM(B80:M80)</f>
        <v>0</v>
      </c>
      <c r="O80" s="1889"/>
    </row>
    <row r="81" spans="1:15" x14ac:dyDescent="0.2">
      <c r="A81" s="463" t="s">
        <v>248</v>
      </c>
      <c r="B81" s="607">
        <f>O45-B80</f>
        <v>0</v>
      </c>
      <c r="C81" s="1785">
        <f>O50-C80</f>
        <v>0</v>
      </c>
      <c r="D81" s="1795"/>
      <c r="E81" s="1802">
        <f>O53-E80</f>
        <v>0</v>
      </c>
      <c r="F81" s="1803"/>
      <c r="G81" s="609">
        <f>O54-G80</f>
        <v>0</v>
      </c>
      <c r="H81" s="1082">
        <f>O55+O56-H80</f>
        <v>0</v>
      </c>
      <c r="I81" s="1082">
        <f>O61</f>
        <v>0</v>
      </c>
      <c r="J81" s="1083"/>
      <c r="K81" s="1508">
        <f>-O51</f>
        <v>0</v>
      </c>
      <c r="L81" s="1513"/>
      <c r="M81" s="1082">
        <f>O62</f>
        <v>0</v>
      </c>
      <c r="N81" s="1789">
        <f>SUM(B81:M81)</f>
        <v>0</v>
      </c>
      <c r="O81" s="1889"/>
    </row>
    <row r="82" spans="1:15" x14ac:dyDescent="0.2">
      <c r="A82" s="463" t="s">
        <v>249</v>
      </c>
      <c r="B82" s="607">
        <f>B80+B81</f>
        <v>0</v>
      </c>
      <c r="C82" s="1785">
        <f>C80+C81</f>
        <v>0</v>
      </c>
      <c r="D82" s="1786"/>
      <c r="E82" s="1800">
        <f>E80+E81</f>
        <v>0</v>
      </c>
      <c r="F82" s="1801"/>
      <c r="G82" s="608">
        <f>G80+G81</f>
        <v>0</v>
      </c>
      <c r="H82" s="1080">
        <f>H80+H81</f>
        <v>0</v>
      </c>
      <c r="I82" s="1082">
        <f>I80+I81</f>
        <v>0</v>
      </c>
      <c r="J82" s="1512"/>
      <c r="K82" s="1508">
        <f>K81+K80</f>
        <v>0</v>
      </c>
      <c r="L82" s="1513"/>
      <c r="M82" s="1080">
        <f>M80+M81</f>
        <v>0</v>
      </c>
      <c r="N82" s="1789">
        <f>SUM(B82:M82)</f>
        <v>0</v>
      </c>
      <c r="O82" s="1889"/>
    </row>
    <row r="83" spans="1:15" ht="15.75" thickBot="1" x14ac:dyDescent="0.25">
      <c r="A83" s="464" t="s">
        <v>237</v>
      </c>
      <c r="B83" s="610"/>
      <c r="C83" s="1783"/>
      <c r="D83" s="1784"/>
      <c r="E83" s="1783"/>
      <c r="F83" s="1804"/>
      <c r="G83" s="611"/>
      <c r="H83" s="1081"/>
      <c r="I83" s="1514"/>
      <c r="J83" s="1515"/>
      <c r="K83" s="1516"/>
      <c r="L83" s="1517"/>
      <c r="M83" s="1518"/>
      <c r="N83" s="1781">
        <f>SUM(B83:M83)</f>
        <v>0</v>
      </c>
      <c r="O83" s="1888"/>
    </row>
    <row r="84" spans="1:15" ht="19.5" thickTop="1" thickBot="1" x14ac:dyDescent="0.25">
      <c r="A84" s="1886" t="s">
        <v>281</v>
      </c>
      <c r="B84" s="1887"/>
      <c r="C84" s="584"/>
      <c r="D84" s="585"/>
      <c r="E84" s="584"/>
      <c r="F84" s="585"/>
      <c r="G84" s="585"/>
      <c r="H84" s="584"/>
      <c r="I84" s="584"/>
      <c r="J84" s="586"/>
      <c r="K84" s="584"/>
      <c r="L84" s="584"/>
      <c r="M84" s="585"/>
      <c r="N84" s="587"/>
      <c r="O84" s="588"/>
    </row>
    <row r="85" spans="1:15" ht="19.5" thickTop="1" thickBot="1" x14ac:dyDescent="0.25">
      <c r="A85" s="465" t="s">
        <v>251</v>
      </c>
      <c r="B85" s="67"/>
      <c r="C85" s="67"/>
      <c r="D85" s="67"/>
      <c r="E85" s="67"/>
      <c r="F85" s="67"/>
      <c r="G85" s="67"/>
      <c r="H85" s="67"/>
      <c r="I85" s="67"/>
      <c r="J85" s="67"/>
      <c r="K85" s="67"/>
      <c r="L85" s="67"/>
      <c r="M85" s="67"/>
      <c r="N85" s="67"/>
      <c r="O85" s="466"/>
    </row>
    <row r="86" spans="1:15" ht="18.75" thickTop="1" x14ac:dyDescent="0.2">
      <c r="A86" s="102" t="s">
        <v>223</v>
      </c>
      <c r="B86" s="58"/>
      <c r="C86" s="58"/>
      <c r="D86" s="58"/>
      <c r="E86" s="58"/>
      <c r="F86" s="58"/>
      <c r="G86" s="58"/>
      <c r="H86" s="58"/>
      <c r="I86" s="58"/>
      <c r="J86" s="58"/>
      <c r="K86" s="58"/>
      <c r="L86" s="58"/>
      <c r="M86" s="58"/>
      <c r="N86" s="58"/>
      <c r="O86" s="308"/>
    </row>
    <row r="87" spans="1:15" x14ac:dyDescent="0.2">
      <c r="A87" s="1791" t="s">
        <v>254</v>
      </c>
      <c r="B87" s="1770"/>
      <c r="C87" s="1770"/>
      <c r="D87" s="1770"/>
      <c r="E87" s="1770"/>
      <c r="F87" s="22"/>
      <c r="G87" s="46"/>
      <c r="H87" s="31"/>
      <c r="I87" s="725">
        <f>IF('Input Data'!$F$32=1,0.05,IF('Input Data'!$F$32=2,Scales!$L$5,IF('Input Data'!$F$32=3,Scales!$L$6,IF('Input Data'!$F$32&gt;3,0.5))))</f>
        <v>0.2</v>
      </c>
      <c r="J87" s="54" t="s">
        <v>2</v>
      </c>
      <c r="K87" s="643">
        <f>IF('Input Data'!E10="B",'Input Data'!H42,0)</f>
        <v>0</v>
      </c>
      <c r="L87" s="644" t="s">
        <v>19</v>
      </c>
      <c r="M87" s="645">
        <f>IF('Input Data'!E10="B",$O$25,0)</f>
        <v>0</v>
      </c>
      <c r="N87" s="54" t="s">
        <v>198</v>
      </c>
      <c r="O87" s="624">
        <f>IF('Input Data'!$D$34="y",0,IF($K$88=0,0,(I87*K87/K88*M87)))</f>
        <v>0</v>
      </c>
    </row>
    <row r="88" spans="1:15" x14ac:dyDescent="0.2">
      <c r="A88" s="1792"/>
      <c r="B88" s="1770"/>
      <c r="C88" s="1770"/>
      <c r="D88" s="1770"/>
      <c r="E88" s="1770"/>
      <c r="F88" s="22"/>
      <c r="G88" s="309"/>
      <c r="H88" s="33"/>
      <c r="I88" s="23"/>
      <c r="J88" s="51"/>
      <c r="K88" s="645">
        <f>IF('Input Data'!$E$10="B",'Input Data'!$H$46,0)</f>
        <v>0</v>
      </c>
      <c r="L88" s="644"/>
      <c r="M88" s="645"/>
      <c r="N88" s="56"/>
      <c r="O88" s="624"/>
    </row>
    <row r="89" spans="1:15" x14ac:dyDescent="0.2">
      <c r="A89" s="20"/>
      <c r="B89" s="21"/>
      <c r="C89" s="22"/>
      <c r="D89" s="22"/>
      <c r="E89" s="22"/>
      <c r="F89" s="22"/>
      <c r="G89" s="25"/>
      <c r="H89" s="34"/>
      <c r="I89" s="59"/>
      <c r="J89" s="60"/>
      <c r="K89" s="646"/>
      <c r="L89" s="647"/>
      <c r="M89" s="646"/>
      <c r="N89" s="60"/>
      <c r="O89" s="626"/>
    </row>
    <row r="90" spans="1:15" x14ac:dyDescent="0.2">
      <c r="A90" s="1796" t="s">
        <v>128</v>
      </c>
      <c r="B90" s="1797"/>
      <c r="C90" s="1770"/>
      <c r="D90" s="1770"/>
      <c r="E90" s="23"/>
      <c r="F90" s="45"/>
      <c r="G90" s="25">
        <f>IF('Input Data'!$H$43&gt;0,1.25,0)</f>
        <v>0</v>
      </c>
      <c r="H90" s="31" t="s">
        <v>1</v>
      </c>
      <c r="I90" s="725">
        <f>IF('Input Data'!$F$32=1,0.05,IF('Input Data'!$F$32=2,Scales!$L$5,IF('Input Data'!$F$32=3,Scales!$L$6,IF('Input Data'!$F$32&gt;3,0.5))))</f>
        <v>0.2</v>
      </c>
      <c r="J90" s="54" t="s">
        <v>2</v>
      </c>
      <c r="K90" s="643">
        <f>IF('Input Data'!E10="B",'Input Data'!H43,0)</f>
        <v>0</v>
      </c>
      <c r="L90" s="644" t="s">
        <v>19</v>
      </c>
      <c r="M90" s="645">
        <f>IF('Input Data'!E10="B",$O$25,0)</f>
        <v>0</v>
      </c>
      <c r="N90" s="54" t="s">
        <v>198</v>
      </c>
      <c r="O90" s="624">
        <f>IF('Input Data'!$D$34="y",0,IF($K$91=0,0,(G90*I90*K90/K91*M90)))</f>
        <v>0</v>
      </c>
    </row>
    <row r="91" spans="1:15" x14ac:dyDescent="0.2">
      <c r="A91" s="1820"/>
      <c r="B91" s="1821"/>
      <c r="C91" s="1821"/>
      <c r="D91" s="1821"/>
      <c r="E91" s="22"/>
      <c r="F91" s="22"/>
      <c r="G91" s="25"/>
      <c r="H91" s="34"/>
      <c r="I91" s="59"/>
      <c r="J91" s="60"/>
      <c r="K91" s="645">
        <f>IF('Input Data'!E10="B",'Input Data'!$H$46,0)</f>
        <v>0</v>
      </c>
      <c r="L91" s="647"/>
      <c r="M91" s="646"/>
      <c r="N91" s="60"/>
      <c r="O91" s="626"/>
    </row>
    <row r="92" spans="1:15" x14ac:dyDescent="0.2">
      <c r="A92" s="5"/>
      <c r="B92" s="6"/>
      <c r="C92" s="6"/>
      <c r="D92" s="6"/>
      <c r="E92" s="22"/>
      <c r="F92" s="22"/>
      <c r="G92" s="25"/>
      <c r="H92" s="34"/>
      <c r="I92" s="23"/>
      <c r="J92" s="54"/>
      <c r="K92" s="648"/>
      <c r="L92" s="647"/>
      <c r="M92" s="648"/>
      <c r="N92" s="60"/>
      <c r="O92" s="626"/>
    </row>
    <row r="93" spans="1:15" x14ac:dyDescent="0.2">
      <c r="A93" s="1822" t="s">
        <v>103</v>
      </c>
      <c r="B93" s="1823"/>
      <c r="C93" s="1823"/>
      <c r="D93" s="1823"/>
      <c r="E93" s="22"/>
      <c r="F93" s="22"/>
      <c r="G93" s="25">
        <f>IF('Input Data'!$H$44&gt;0,0.25,0)</f>
        <v>0</v>
      </c>
      <c r="H93" s="34"/>
      <c r="I93" s="725">
        <f>IF('Input Data'!$F$32=1,0.05,IF('Input Data'!$F$32=2,Scales!$L$5,IF('Input Data'!$F$32=3,Scales!$L$6,IF('Input Data'!$F$32&gt;3,0.5))))</f>
        <v>0.2</v>
      </c>
      <c r="J93" s="54" t="s">
        <v>2</v>
      </c>
      <c r="K93" s="643">
        <f>IF('Input Data'!E10="B",'Input Data'!H44,0)</f>
        <v>0</v>
      </c>
      <c r="L93" s="647" t="s">
        <v>19</v>
      </c>
      <c r="M93" s="645">
        <f>IF('Input Data'!E10="B",$O$25,0)</f>
        <v>0</v>
      </c>
      <c r="N93" s="54" t="s">
        <v>198</v>
      </c>
      <c r="O93" s="624">
        <f>IF('Input Data'!$D$34="y",0,IF($K$94=0,0,(G93*I93*K93/K94*M93)))</f>
        <v>0</v>
      </c>
    </row>
    <row r="94" spans="1:15" x14ac:dyDescent="0.2">
      <c r="A94" s="1824"/>
      <c r="B94" s="1825"/>
      <c r="C94" s="1825"/>
      <c r="D94" s="1825"/>
      <c r="E94" s="22"/>
      <c r="F94" s="22"/>
      <c r="G94" s="25"/>
      <c r="H94" s="34"/>
      <c r="I94" s="23"/>
      <c r="J94" s="54"/>
      <c r="K94" s="645">
        <f>IF('Input Data'!E10="B",'Input Data'!$H$46,0)</f>
        <v>0</v>
      </c>
      <c r="L94" s="647"/>
      <c r="M94" s="648"/>
      <c r="N94" s="60"/>
      <c r="O94" s="626"/>
    </row>
    <row r="95" spans="1:15" x14ac:dyDescent="0.2">
      <c r="A95" s="24"/>
      <c r="B95" s="21"/>
      <c r="C95" s="22"/>
      <c r="D95" s="22"/>
      <c r="E95" s="22"/>
      <c r="F95" s="22"/>
      <c r="G95" s="25"/>
      <c r="H95" s="34"/>
      <c r="I95" s="23"/>
      <c r="J95" s="54"/>
      <c r="K95" s="648"/>
      <c r="L95" s="647"/>
      <c r="M95" s="648"/>
      <c r="N95" s="60"/>
      <c r="O95" s="626"/>
    </row>
    <row r="96" spans="1:15" x14ac:dyDescent="0.2">
      <c r="A96" s="1822" t="s">
        <v>132</v>
      </c>
      <c r="B96" s="1823"/>
      <c r="C96" s="1823"/>
      <c r="D96" s="1823"/>
      <c r="E96" s="25">
        <f>IF('Input Data'!$H$45&gt;0,0.25,0)</f>
        <v>0</v>
      </c>
      <c r="F96" s="31" t="s">
        <v>1</v>
      </c>
      <c r="G96" s="25">
        <f>IF('Input Data'!$H$45&gt;0,1.25,0)</f>
        <v>0</v>
      </c>
      <c r="H96" s="31" t="s">
        <v>1</v>
      </c>
      <c r="I96" s="725">
        <f>IF('Input Data'!$F$32=1,0.05,IF('Input Data'!$F$32=2,Scales!$L$5,IF('Input Data'!$F$32=3,Scales!$L$6,IF('Input Data'!$F$32&gt;3,0.5))))</f>
        <v>0.2</v>
      </c>
      <c r="J96" s="54" t="s">
        <v>2</v>
      </c>
      <c r="K96" s="643">
        <f>IF('Input Data'!E10="B",'Input Data'!H45,0)</f>
        <v>0</v>
      </c>
      <c r="L96" s="644" t="s">
        <v>1</v>
      </c>
      <c r="M96" s="645">
        <f>IF('Input Data'!E10="B",$O$25,)</f>
        <v>0</v>
      </c>
      <c r="N96" s="54" t="s">
        <v>198</v>
      </c>
      <c r="O96" s="624">
        <f>IF('Input Data'!$D$34="y",0,IF($K$97=0,0,(E96*G96*I96*K96/K97*M96)))</f>
        <v>0</v>
      </c>
    </row>
    <row r="97" spans="1:15" x14ac:dyDescent="0.2">
      <c r="A97" s="1824"/>
      <c r="B97" s="1825"/>
      <c r="C97" s="1825"/>
      <c r="D97" s="1825"/>
      <c r="E97" s="19"/>
      <c r="F97" s="19"/>
      <c r="G97" s="25"/>
      <c r="H97" s="34"/>
      <c r="I97" s="23"/>
      <c r="J97" s="60"/>
      <c r="K97" s="645">
        <f>IF('Input Data'!E10="B",'Input Data'!$H$46,0)</f>
        <v>0</v>
      </c>
      <c r="L97" s="647"/>
      <c r="M97" s="646"/>
      <c r="N97" s="60"/>
      <c r="O97" s="626"/>
    </row>
    <row r="98" spans="1:15" x14ac:dyDescent="0.2">
      <c r="A98" s="26"/>
      <c r="B98" s="27"/>
      <c r="C98" s="27"/>
      <c r="D98" s="27"/>
      <c r="E98" s="27"/>
      <c r="F98" s="27"/>
      <c r="G98" s="27"/>
      <c r="H98" s="27"/>
      <c r="I98" s="61"/>
      <c r="J98" s="61"/>
      <c r="K98" s="62"/>
      <c r="L98" s="62"/>
      <c r="M98" s="62"/>
      <c r="N98" s="62"/>
      <c r="O98" s="627"/>
    </row>
    <row r="99" spans="1:15" ht="15.75" thickBot="1" x14ac:dyDescent="0.25">
      <c r="A99" s="315"/>
      <c r="B99" s="316"/>
      <c r="C99" s="317"/>
      <c r="D99" s="317"/>
      <c r="E99" s="317"/>
      <c r="F99" s="317"/>
      <c r="G99" s="317"/>
      <c r="H99" s="317"/>
      <c r="I99" s="318"/>
      <c r="J99" s="319"/>
      <c r="K99" s="318"/>
      <c r="L99" s="320"/>
      <c r="M99" s="304" t="s">
        <v>225</v>
      </c>
      <c r="N99" s="320"/>
      <c r="O99" s="667">
        <f>SUM(O87:O98)</f>
        <v>0</v>
      </c>
    </row>
    <row r="100" spans="1:15" ht="18.75" thickTop="1" x14ac:dyDescent="0.2">
      <c r="A100" s="103" t="s">
        <v>224</v>
      </c>
      <c r="B100" s="21"/>
      <c r="C100" s="21"/>
      <c r="D100" s="21"/>
      <c r="E100" s="21"/>
      <c r="F100" s="21"/>
      <c r="G100" s="21"/>
      <c r="H100" s="21"/>
      <c r="I100" s="21"/>
      <c r="J100" s="21"/>
      <c r="K100" s="21"/>
      <c r="L100" s="21"/>
      <c r="M100" s="68"/>
      <c r="N100" s="21"/>
      <c r="O100" s="626"/>
    </row>
    <row r="101" spans="1:15" x14ac:dyDescent="0.2">
      <c r="A101" s="1791" t="s">
        <v>253</v>
      </c>
      <c r="B101" s="1770"/>
      <c r="C101" s="1770"/>
      <c r="D101" s="31"/>
      <c r="E101" s="31"/>
      <c r="F101" s="31"/>
      <c r="G101" s="22"/>
      <c r="H101" s="22"/>
      <c r="I101" s="23">
        <f>IF('Input Data'!$F$32&lt;4,0,IF('Input Data'!$F$32=4,0.4,IF('Input Data'!$F$32=5,0.5)))</f>
        <v>0</v>
      </c>
      <c r="J101" s="50" t="s">
        <v>2</v>
      </c>
      <c r="K101" s="649">
        <f>IF('Input Data'!$E$10="B",IF('Input Data'!$F$32&gt;3,'Input Data'!$H$51,0),0)</f>
        <v>0</v>
      </c>
      <c r="L101" s="644" t="s">
        <v>19</v>
      </c>
      <c r="M101" s="650">
        <f>IF('Input Data'!$E$10="B",IF('Input Data'!$F$32&gt;3,$O$25,0),0)</f>
        <v>0</v>
      </c>
      <c r="N101" s="54" t="s">
        <v>198</v>
      </c>
      <c r="O101" s="624">
        <f>IF('Input Data'!E10="B",IF('Input Data'!H51&gt;0,(I101*K101/K102*M101),0),0)</f>
        <v>0</v>
      </c>
    </row>
    <row r="102" spans="1:15" x14ac:dyDescent="0.2">
      <c r="A102" s="1792"/>
      <c r="B102" s="1770"/>
      <c r="C102" s="1770"/>
      <c r="D102" s="33"/>
      <c r="E102" s="33"/>
      <c r="F102" s="33"/>
      <c r="G102" s="22"/>
      <c r="H102" s="22"/>
      <c r="I102" s="23"/>
      <c r="J102" s="32"/>
      <c r="K102" s="645">
        <f>IF('Input Data'!$E$10="B",IF('Input Data'!$F$32&lt;4,0,'Input Data'!$H$46),0)</f>
        <v>0</v>
      </c>
      <c r="L102" s="644"/>
      <c r="M102" s="645"/>
      <c r="N102" s="51"/>
      <c r="O102" s="624"/>
    </row>
    <row r="103" spans="1:15" x14ac:dyDescent="0.2">
      <c r="A103" s="30"/>
      <c r="B103" s="22"/>
      <c r="C103" s="32"/>
      <c r="D103" s="33"/>
      <c r="E103" s="33"/>
      <c r="F103" s="33"/>
      <c r="G103" s="22"/>
      <c r="H103" s="22"/>
      <c r="I103" s="23"/>
      <c r="J103" s="32"/>
      <c r="K103" s="645"/>
      <c r="L103" s="644"/>
      <c r="M103" s="645"/>
      <c r="N103" s="51"/>
      <c r="O103" s="624"/>
    </row>
    <row r="104" spans="1:15" x14ac:dyDescent="0.2">
      <c r="A104" s="1796" t="s">
        <v>128</v>
      </c>
      <c r="B104" s="1797"/>
      <c r="C104" s="1770"/>
      <c r="D104" s="1821"/>
      <c r="E104" s="31"/>
      <c r="F104" s="31"/>
      <c r="G104" s="25">
        <f>IF('Input Data'!$H$52&gt;0,1.25,0)</f>
        <v>0</v>
      </c>
      <c r="H104" s="22" t="s">
        <v>19</v>
      </c>
      <c r="I104" s="23">
        <f>IF('Input Data'!$F$32&lt;4,0,IF('Input Data'!$F$32=4,0.4,IF('Input Data'!$F$32=5,0.5)))</f>
        <v>0</v>
      </c>
      <c r="J104" s="50" t="s">
        <v>2</v>
      </c>
      <c r="K104" s="649">
        <f>IF('Input Data'!$E$10="B",IF('Input Data'!$F$32&gt;3,'Input Data'!$H$52,0),0)</f>
        <v>0</v>
      </c>
      <c r="L104" s="644" t="s">
        <v>19</v>
      </c>
      <c r="M104" s="645">
        <f>IF('Input Data'!$E$10="B",IF('Input Data'!$F$32&gt;3,$O$25,0),0)</f>
        <v>0</v>
      </c>
      <c r="N104" s="54" t="s">
        <v>198</v>
      </c>
      <c r="O104" s="624">
        <f>IF('Input Data'!$E$10="B",IF('Input Data'!$H$52&gt;0,(G104*I104*K104/K105*M104),0),0)</f>
        <v>0</v>
      </c>
    </row>
    <row r="105" spans="1:15" x14ac:dyDescent="0.2">
      <c r="A105" s="1798"/>
      <c r="B105" s="1799"/>
      <c r="C105" s="1799"/>
      <c r="D105" s="1929"/>
      <c r="E105" s="305"/>
      <c r="F105" s="305"/>
      <c r="G105" s="35"/>
      <c r="H105" s="35"/>
      <c r="I105" s="306"/>
      <c r="J105" s="27"/>
      <c r="K105" s="643">
        <f>IF('Input Data'!$E$10="B",IF('Input Data'!$F$32&lt;4,0,'Input Data'!$H$46),0)</f>
        <v>0</v>
      </c>
      <c r="L105" s="651"/>
      <c r="M105" s="652"/>
      <c r="N105" s="61"/>
      <c r="O105" s="631"/>
    </row>
    <row r="106" spans="1:15" ht="15.75" thickBot="1" x14ac:dyDescent="0.25">
      <c r="A106" s="321"/>
      <c r="B106" s="317"/>
      <c r="C106" s="317"/>
      <c r="D106" s="317"/>
      <c r="E106" s="317"/>
      <c r="F106" s="317"/>
      <c r="G106" s="317"/>
      <c r="H106" s="317"/>
      <c r="I106" s="318"/>
      <c r="J106" s="317"/>
      <c r="K106" s="322"/>
      <c r="L106" s="323"/>
      <c r="M106" s="287" t="s">
        <v>226</v>
      </c>
      <c r="N106" s="15"/>
      <c r="O106" s="668">
        <f>SUM(O101:O105)</f>
        <v>0</v>
      </c>
    </row>
    <row r="107" spans="1:15" ht="17.25" thickTop="1" thickBot="1" x14ac:dyDescent="0.25">
      <c r="A107" s="109"/>
      <c r="B107" s="107"/>
      <c r="C107" s="107"/>
      <c r="D107" s="107"/>
      <c r="E107" s="107"/>
      <c r="F107" s="107"/>
      <c r="G107" s="107"/>
      <c r="H107" s="107"/>
      <c r="I107" s="110"/>
      <c r="J107" s="107"/>
      <c r="K107" s="107"/>
      <c r="L107" s="107"/>
      <c r="M107" s="325" t="s">
        <v>16</v>
      </c>
      <c r="N107" s="46"/>
      <c r="O107" s="653">
        <f>O99+O106</f>
        <v>0</v>
      </c>
    </row>
    <row r="108" spans="1:15" ht="22.5" customHeight="1" thickTop="1" thickBot="1" x14ac:dyDescent="0.25">
      <c r="A108" s="355"/>
      <c r="B108" s="246"/>
      <c r="C108" s="246"/>
      <c r="D108" s="246"/>
      <c r="E108" s="246"/>
      <c r="F108" s="246"/>
      <c r="G108" s="247"/>
      <c r="H108" s="246"/>
      <c r="I108" s="388"/>
      <c r="J108" s="246"/>
      <c r="K108" s="246"/>
      <c r="L108" s="286" t="s">
        <v>155</v>
      </c>
      <c r="M108" s="324">
        <f>'Input Data'!D27</f>
        <v>1</v>
      </c>
      <c r="N108" s="248" t="s">
        <v>156</v>
      </c>
      <c r="O108" s="635">
        <f>M108*O107</f>
        <v>0</v>
      </c>
    </row>
    <row r="109" spans="1:15" ht="15.75" thickTop="1" x14ac:dyDescent="0.2"/>
  </sheetData>
  <sheetProtection password="CD4C" sheet="1" objects="1" scenarios="1" formatCells="0" formatColumns="0" formatRows="0"/>
  <mergeCells count="69">
    <mergeCell ref="J4:K4"/>
    <mergeCell ref="A19:B19"/>
    <mergeCell ref="C19:G19"/>
    <mergeCell ref="A16:B16"/>
    <mergeCell ref="A17:B17"/>
    <mergeCell ref="A18:B18"/>
    <mergeCell ref="H7:I7"/>
    <mergeCell ref="H8:I8"/>
    <mergeCell ref="B15:M15"/>
    <mergeCell ref="B11:C11"/>
    <mergeCell ref="J8:M8"/>
    <mergeCell ref="B10:G10"/>
    <mergeCell ref="L10:M10"/>
    <mergeCell ref="B7:G7"/>
    <mergeCell ref="M18:N18"/>
    <mergeCell ref="M4:N4"/>
    <mergeCell ref="A101:C102"/>
    <mergeCell ref="A104:D105"/>
    <mergeCell ref="A87:E88"/>
    <mergeCell ref="A90:D91"/>
    <mergeCell ref="A93:D94"/>
    <mergeCell ref="A96:D97"/>
    <mergeCell ref="N5:O5"/>
    <mergeCell ref="I17:J17"/>
    <mergeCell ref="A22:G22"/>
    <mergeCell ref="J22:N22"/>
    <mergeCell ref="I19:J19"/>
    <mergeCell ref="J21:N21"/>
    <mergeCell ref="C18:G18"/>
    <mergeCell ref="I20:J20"/>
    <mergeCell ref="A20:B20"/>
    <mergeCell ref="C20:G20"/>
    <mergeCell ref="M19:N19"/>
    <mergeCell ref="I10:J10"/>
    <mergeCell ref="L11:O11"/>
    <mergeCell ref="N13:O13"/>
    <mergeCell ref="B14:M14"/>
    <mergeCell ref="E11:G11"/>
    <mergeCell ref="B6:M6"/>
    <mergeCell ref="B9:G9"/>
    <mergeCell ref="J7:K7"/>
    <mergeCell ref="I11:J11"/>
    <mergeCell ref="N79:O79"/>
    <mergeCell ref="C79:D79"/>
    <mergeCell ref="E79:F79"/>
    <mergeCell ref="B75:O76"/>
    <mergeCell ref="B8:G8"/>
    <mergeCell ref="B21:H21"/>
    <mergeCell ref="I9:M9"/>
    <mergeCell ref="L20:O20"/>
    <mergeCell ref="C17:G17"/>
    <mergeCell ref="C16:G16"/>
    <mergeCell ref="I18:J18"/>
    <mergeCell ref="M17:N17"/>
    <mergeCell ref="C81:D81"/>
    <mergeCell ref="N81:O81"/>
    <mergeCell ref="E81:F81"/>
    <mergeCell ref="N7:O7"/>
    <mergeCell ref="B13:L13"/>
    <mergeCell ref="C80:D80"/>
    <mergeCell ref="N80:O80"/>
    <mergeCell ref="E80:F80"/>
    <mergeCell ref="A84:B84"/>
    <mergeCell ref="N83:O83"/>
    <mergeCell ref="C83:D83"/>
    <mergeCell ref="N82:O82"/>
    <mergeCell ref="C82:D82"/>
    <mergeCell ref="E82:F82"/>
    <mergeCell ref="E83:F83"/>
  </mergeCells>
  <phoneticPr fontId="33" type="noConversion"/>
  <conditionalFormatting sqref="N83:N84 E83:E84 C83:C84 B83 G83:I83 M83">
    <cfRule type="expression" dxfId="3" priority="1" stopIfTrue="1">
      <formula>B83&lt;B82</formula>
    </cfRule>
  </conditionalFormatting>
  <conditionalFormatting sqref="H84:I84">
    <cfRule type="expression" dxfId="2" priority="10" stopIfTrue="1">
      <formula>H84&lt;G83</formula>
    </cfRule>
  </conditionalFormatting>
  <conditionalFormatting sqref="K84">
    <cfRule type="expression" dxfId="1" priority="13" stopIfTrue="1">
      <formula>K84&lt;I83</formula>
    </cfRule>
  </conditionalFormatting>
  <conditionalFormatting sqref="L84">
    <cfRule type="expression" dxfId="0" priority="14" stopIfTrue="1">
      <formula>L84&lt;M83</formula>
    </cfRule>
  </conditionalFormatting>
  <pageMargins left="0.75" right="0.75" top="1" bottom="1" header="0.5" footer="0.5"/>
  <pageSetup paperSize="9" scale="51" orientation="portrait" horizontalDpi="300" verticalDpi="300" r:id="rId1"/>
  <headerFooter alignWithMargins="0"/>
  <rowBreaks count="1" manualBreakCount="1">
    <brk id="83"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20"/>
  <sheetViews>
    <sheetView zoomScale="75" workbookViewId="0">
      <selection activeCell="H22" sqref="H22"/>
    </sheetView>
  </sheetViews>
  <sheetFormatPr defaultRowHeight="15" x14ac:dyDescent="0.2"/>
  <cols>
    <col min="1" max="1" width="3.5546875" customWidth="1"/>
    <col min="2" max="2" width="15" customWidth="1"/>
    <col min="3" max="3" width="14.21875" customWidth="1"/>
    <col min="4" max="4" width="11.21875" customWidth="1"/>
    <col min="5" max="5" width="10.6640625" customWidth="1"/>
    <col min="6" max="6" width="2.5546875" customWidth="1"/>
    <col min="8" max="8" width="31.33203125" customWidth="1"/>
    <col min="10" max="10" width="2.6640625" customWidth="1"/>
    <col min="11" max="11" width="7.88671875" customWidth="1"/>
  </cols>
  <sheetData>
    <row r="1" spans="2:12" ht="15.75" x14ac:dyDescent="0.25">
      <c r="B1" s="2" t="s">
        <v>621</v>
      </c>
      <c r="C1" s="285"/>
      <c r="D1" s="285"/>
      <c r="E1" s="285"/>
      <c r="F1" s="285"/>
    </row>
    <row r="2" spans="2:12" ht="16.5" thickBot="1" x14ac:dyDescent="0.3">
      <c r="B2" s="284" t="s">
        <v>619</v>
      </c>
      <c r="C2" s="1" t="s">
        <v>105</v>
      </c>
      <c r="D2" s="285"/>
      <c r="E2" s="285"/>
      <c r="F2" s="285"/>
      <c r="G2" s="715" t="s">
        <v>329</v>
      </c>
      <c r="H2" s="716"/>
      <c r="I2" s="716"/>
      <c r="J2" s="716"/>
      <c r="K2" s="716"/>
      <c r="L2" s="716"/>
    </row>
    <row r="3" spans="2:12" ht="30" x14ac:dyDescent="0.25">
      <c r="B3" s="1585">
        <v>0</v>
      </c>
      <c r="C3" s="1586">
        <v>540000</v>
      </c>
      <c r="D3" s="1586">
        <v>0</v>
      </c>
      <c r="E3" s="785">
        <v>0.125</v>
      </c>
      <c r="F3" s="285"/>
      <c r="G3" s="789" t="s">
        <v>330</v>
      </c>
      <c r="H3" s="790" t="s">
        <v>331</v>
      </c>
      <c r="I3" s="791" t="s">
        <v>332</v>
      </c>
      <c r="J3" s="792"/>
      <c r="K3" s="793" t="s">
        <v>333</v>
      </c>
      <c r="L3" s="794" t="s">
        <v>334</v>
      </c>
    </row>
    <row r="4" spans="2:12" x14ac:dyDescent="0.2">
      <c r="B4" s="1589">
        <v>540000</v>
      </c>
      <c r="C4" s="1590">
        <v>1280000</v>
      </c>
      <c r="D4" s="1590">
        <v>64000</v>
      </c>
      <c r="E4" s="786">
        <v>0.125</v>
      </c>
      <c r="F4" s="285"/>
      <c r="G4" s="795" t="s">
        <v>335</v>
      </c>
      <c r="H4" s="796" t="s">
        <v>336</v>
      </c>
      <c r="I4" s="797">
        <v>0.05</v>
      </c>
      <c r="J4" s="798" t="s">
        <v>19</v>
      </c>
      <c r="K4" s="799">
        <v>1</v>
      </c>
      <c r="L4" s="800">
        <v>0.05</v>
      </c>
    </row>
    <row r="5" spans="2:12" x14ac:dyDescent="0.2">
      <c r="B5" s="1589">
        <v>1280000</v>
      </c>
      <c r="C5" s="1594">
        <v>6300000</v>
      </c>
      <c r="D5" s="1590">
        <v>160000</v>
      </c>
      <c r="E5" s="786">
        <v>0.1</v>
      </c>
      <c r="F5" s="285"/>
      <c r="G5" s="795" t="s">
        <v>337</v>
      </c>
      <c r="H5" s="796" t="s">
        <v>338</v>
      </c>
      <c r="I5" s="797">
        <f>IF('Input Data'!$F$32&lt;2,0,15%)</f>
        <v>0.15</v>
      </c>
      <c r="J5" s="798" t="s">
        <v>19</v>
      </c>
      <c r="K5" s="799">
        <f>IF('Input Data'!$F$32=2,'Input Data'!$D$33,1)</f>
        <v>1</v>
      </c>
      <c r="L5" s="800">
        <f>I5*K5+L4</f>
        <v>0.2</v>
      </c>
    </row>
    <row r="6" spans="2:12" ht="15.75" thickBot="1" x14ac:dyDescent="0.25">
      <c r="B6" s="1589">
        <v>6300000</v>
      </c>
      <c r="C6" s="1590">
        <v>12850000</v>
      </c>
      <c r="D6" s="1590">
        <v>662000</v>
      </c>
      <c r="E6" s="786">
        <v>0.08</v>
      </c>
      <c r="F6" s="285"/>
      <c r="G6" s="801" t="s">
        <v>339</v>
      </c>
      <c r="H6" s="802" t="s">
        <v>340</v>
      </c>
      <c r="I6" s="803">
        <f>IF('Input Data'!$F$32&lt;3,0,30%)</f>
        <v>0</v>
      </c>
      <c r="J6" s="804" t="s">
        <v>19</v>
      </c>
      <c r="K6" s="805">
        <f>IF('Input Data'!$F$32=3,'Input Data'!$D$33,1)</f>
        <v>1</v>
      </c>
      <c r="L6" s="806">
        <f>I6*K6+L5</f>
        <v>0.2</v>
      </c>
    </row>
    <row r="7" spans="2:12" x14ac:dyDescent="0.2">
      <c r="B7" s="1589">
        <v>12850000</v>
      </c>
      <c r="C7" s="1590">
        <v>32000000</v>
      </c>
      <c r="D7" s="1590">
        <v>1186000</v>
      </c>
      <c r="E7" s="786">
        <v>7.0000000000000007E-2</v>
      </c>
      <c r="F7" s="285"/>
      <c r="G7" s="807"/>
      <c r="H7" s="808"/>
      <c r="I7" s="809"/>
      <c r="J7" s="807"/>
      <c r="K7" s="810"/>
      <c r="L7" s="811"/>
    </row>
    <row r="8" spans="2:12" x14ac:dyDescent="0.2">
      <c r="B8" s="1589">
        <v>32000000</v>
      </c>
      <c r="C8" s="1590">
        <v>64000000</v>
      </c>
      <c r="D8" s="1590">
        <v>2526500</v>
      </c>
      <c r="E8" s="786">
        <v>0.06</v>
      </c>
      <c r="F8" s="285"/>
      <c r="G8" s="813"/>
      <c r="H8" s="814" t="s">
        <v>336</v>
      </c>
      <c r="I8" s="815">
        <v>5</v>
      </c>
      <c r="J8" s="812"/>
      <c r="K8" s="812"/>
      <c r="L8" s="812"/>
    </row>
    <row r="9" spans="2:12" x14ac:dyDescent="0.2">
      <c r="B9" s="1589">
        <v>64000000</v>
      </c>
      <c r="C9" s="1590">
        <v>385500000</v>
      </c>
      <c r="D9" s="1590">
        <v>4446500</v>
      </c>
      <c r="E9" s="786">
        <v>5.5E-2</v>
      </c>
      <c r="F9" s="285"/>
      <c r="G9" s="813"/>
      <c r="H9" s="814" t="s">
        <v>338</v>
      </c>
      <c r="I9" s="815">
        <v>15</v>
      </c>
      <c r="J9" s="812"/>
      <c r="K9" s="812"/>
      <c r="L9" s="812"/>
    </row>
    <row r="10" spans="2:12" ht="15.75" customHeight="1" thickBot="1" x14ac:dyDescent="0.25">
      <c r="B10" s="1591">
        <v>385500000</v>
      </c>
      <c r="C10" s="1592"/>
      <c r="D10" s="1593">
        <v>22129000</v>
      </c>
      <c r="E10" s="787">
        <v>5.5E-2</v>
      </c>
      <c r="F10" s="285"/>
      <c r="G10" s="813"/>
      <c r="H10" s="814" t="s">
        <v>340</v>
      </c>
      <c r="I10" s="815">
        <v>30</v>
      </c>
      <c r="J10" s="812"/>
      <c r="K10" s="812"/>
      <c r="L10" s="812"/>
    </row>
    <row r="11" spans="2:12" ht="16.5" customHeight="1" x14ac:dyDescent="0.2">
      <c r="F11" s="285"/>
      <c r="G11" s="813"/>
      <c r="H11" s="814" t="s">
        <v>341</v>
      </c>
      <c r="I11" s="815">
        <v>40</v>
      </c>
      <c r="J11" s="812"/>
      <c r="K11" s="812"/>
      <c r="L11" s="812"/>
    </row>
    <row r="12" spans="2:12" ht="16.5" thickBot="1" x14ac:dyDescent="0.3">
      <c r="B12" s="284" t="s">
        <v>620</v>
      </c>
      <c r="C12" s="817" t="s">
        <v>354</v>
      </c>
      <c r="D12" s="788"/>
      <c r="E12" s="788"/>
      <c r="F12" s="285"/>
      <c r="G12" s="813"/>
      <c r="H12" s="816" t="s">
        <v>342</v>
      </c>
      <c r="I12" s="815">
        <v>10</v>
      </c>
      <c r="J12" s="812"/>
      <c r="K12" s="812"/>
      <c r="L12" s="812"/>
    </row>
    <row r="13" spans="2:12" x14ac:dyDescent="0.2">
      <c r="B13" s="1587">
        <v>0</v>
      </c>
      <c r="C13" s="1588">
        <v>540000</v>
      </c>
      <c r="D13" s="1588">
        <v>0</v>
      </c>
      <c r="E13" s="785">
        <v>0.15</v>
      </c>
      <c r="F13" s="285"/>
      <c r="G13" s="812"/>
      <c r="H13" s="812"/>
      <c r="I13" s="812"/>
      <c r="J13" s="812"/>
      <c r="K13" s="812"/>
      <c r="L13" s="812"/>
    </row>
    <row r="14" spans="2:12" x14ac:dyDescent="0.2">
      <c r="B14" s="1589">
        <v>540000</v>
      </c>
      <c r="C14" s="1590">
        <v>1280000</v>
      </c>
      <c r="D14" s="1590">
        <v>76800</v>
      </c>
      <c r="E14" s="786">
        <v>0.15</v>
      </c>
      <c r="F14" s="285"/>
    </row>
    <row r="15" spans="2:12" x14ac:dyDescent="0.2">
      <c r="B15" s="1589">
        <v>1280000</v>
      </c>
      <c r="C15" s="1590">
        <v>6300000</v>
      </c>
      <c r="D15" s="1590">
        <v>192000</v>
      </c>
      <c r="E15" s="786">
        <v>0.125</v>
      </c>
      <c r="F15" s="285"/>
    </row>
    <row r="16" spans="2:12" x14ac:dyDescent="0.2">
      <c r="B16" s="1589">
        <v>6300000</v>
      </c>
      <c r="C16" s="1590">
        <v>12850000</v>
      </c>
      <c r="D16" s="1590">
        <v>819500</v>
      </c>
      <c r="E16" s="786">
        <v>0.105</v>
      </c>
      <c r="F16" s="285"/>
    </row>
    <row r="17" spans="2:6" x14ac:dyDescent="0.2">
      <c r="B17" s="1589">
        <v>12850000</v>
      </c>
      <c r="C17" s="1590">
        <v>32000000</v>
      </c>
      <c r="D17" s="1590">
        <v>1507250</v>
      </c>
      <c r="E17" s="786">
        <v>9.5000000000000001E-2</v>
      </c>
      <c r="F17" s="285"/>
    </row>
    <row r="18" spans="2:6" x14ac:dyDescent="0.2">
      <c r="B18" s="1589">
        <v>32000000</v>
      </c>
      <c r="C18" s="1590">
        <v>64000000</v>
      </c>
      <c r="D18" s="1590">
        <v>3326500</v>
      </c>
      <c r="E18" s="786">
        <v>0.09</v>
      </c>
      <c r="F18" s="285"/>
    </row>
    <row r="19" spans="2:6" x14ac:dyDescent="0.2">
      <c r="B19" s="1589">
        <v>64000000</v>
      </c>
      <c r="C19" s="1590">
        <v>385500000</v>
      </c>
      <c r="D19" s="1590">
        <v>6206000</v>
      </c>
      <c r="E19" s="786">
        <v>8.5000000000000006E-2</v>
      </c>
      <c r="F19" s="285"/>
    </row>
    <row r="20" spans="2:6" ht="15.75" thickBot="1" x14ac:dyDescent="0.25">
      <c r="B20" s="1591">
        <v>385500000</v>
      </c>
      <c r="C20" s="1592"/>
      <c r="D20" s="1593">
        <v>33534000</v>
      </c>
      <c r="E20" s="787">
        <v>8.5000000000000006E-2</v>
      </c>
      <c r="F20" s="285"/>
    </row>
  </sheetData>
  <sheetProtection password="CD4C" sheet="1" objects="1" scenarios="1" formatCells="0" formatColumns="0" formatRows="0"/>
  <phoneticPr fontId="33" type="noConversion"/>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4"/>
  </sheetPr>
  <dimension ref="A1:M43"/>
  <sheetViews>
    <sheetView zoomScale="75" workbookViewId="0">
      <selection activeCell="F2" sqref="F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77734375" customWidth="1"/>
    <col min="11" max="11" width="11.5546875" customWidth="1"/>
    <col min="12" max="12" width="10.109375" customWidth="1"/>
    <col min="13" max="13" width="11.109375" customWidth="1"/>
  </cols>
  <sheetData>
    <row r="1" spans="1:13" ht="16.5" thickTop="1" x14ac:dyDescent="0.2">
      <c r="A1" s="179" t="s">
        <v>616</v>
      </c>
      <c r="B1" s="239"/>
      <c r="C1" s="180"/>
      <c r="D1" s="181" t="s">
        <v>152</v>
      </c>
      <c r="E1" s="180"/>
      <c r="F1" s="180"/>
      <c r="G1" s="180"/>
      <c r="H1" s="180"/>
      <c r="I1" s="180"/>
      <c r="J1" s="180"/>
      <c r="K1" s="180"/>
      <c r="L1" s="180"/>
      <c r="M1" s="182"/>
    </row>
    <row r="2" spans="1:13" x14ac:dyDescent="0.2">
      <c r="A2" s="1941" t="s">
        <v>144</v>
      </c>
      <c r="B2" s="1942"/>
      <c r="C2" s="1943"/>
      <c r="D2" s="1528">
        <f>'Input Data'!D29</f>
        <v>0</v>
      </c>
      <c r="E2" s="183" t="s">
        <v>206</v>
      </c>
      <c r="F2" s="1584">
        <f>'Input Data'!D7</f>
        <v>0</v>
      </c>
      <c r="G2" s="46"/>
      <c r="H2" s="1944" t="s">
        <v>90</v>
      </c>
      <c r="I2" s="1944"/>
      <c r="J2" s="1945"/>
      <c r="K2" s="184" t="str">
        <f>IF('Input Data'!D18="none","N","Y")</f>
        <v>Y</v>
      </c>
      <c r="L2" s="46"/>
      <c r="M2" s="47"/>
    </row>
    <row r="3" spans="1:13" ht="15.75" thickBot="1" x14ac:dyDescent="0.25">
      <c r="A3" s="185"/>
      <c r="B3" s="186"/>
      <c r="C3" s="46"/>
      <c r="D3" s="46"/>
      <c r="E3" s="46"/>
      <c r="F3" s="46"/>
      <c r="G3" s="46"/>
      <c r="H3" s="186"/>
      <c r="I3" s="186"/>
      <c r="J3" s="187"/>
      <c r="K3" s="46"/>
      <c r="L3" s="46"/>
      <c r="M3" s="188"/>
    </row>
    <row r="4" spans="1:13" ht="65.25" thickTop="1" thickBot="1" x14ac:dyDescent="0.25">
      <c r="A4" s="189" t="s">
        <v>615</v>
      </c>
      <c r="B4" s="240" t="s">
        <v>6</v>
      </c>
      <c r="C4" s="589" t="s">
        <v>315</v>
      </c>
      <c r="D4" s="589" t="s">
        <v>316</v>
      </c>
      <c r="E4" s="190" t="s">
        <v>317</v>
      </c>
      <c r="F4" s="590" t="s">
        <v>318</v>
      </c>
      <c r="G4" s="22"/>
      <c r="H4" s="189" t="s">
        <v>615</v>
      </c>
      <c r="I4" s="240" t="s">
        <v>6</v>
      </c>
      <c r="J4" s="589" t="s">
        <v>315</v>
      </c>
      <c r="K4" s="589" t="s">
        <v>316</v>
      </c>
      <c r="L4" s="190" t="s">
        <v>317</v>
      </c>
      <c r="M4" s="590" t="s">
        <v>318</v>
      </c>
    </row>
    <row r="5" spans="1:13" ht="27" thickTop="1" thickBot="1" x14ac:dyDescent="0.25">
      <c r="A5" s="191" t="s">
        <v>141</v>
      </c>
      <c r="B5" s="243"/>
      <c r="C5" s="669"/>
      <c r="D5" s="670">
        <f>IF($K$2="Y",((C5-E5)/1.14),C5)</f>
        <v>0</v>
      </c>
      <c r="E5" s="669"/>
      <c r="F5" s="671">
        <f>SUM(D5:E5)</f>
        <v>0</v>
      </c>
      <c r="G5" s="46"/>
      <c r="H5" s="192" t="s">
        <v>142</v>
      </c>
      <c r="I5" s="242"/>
      <c r="J5" s="672">
        <f>C42</f>
        <v>0</v>
      </c>
      <c r="K5" s="673">
        <f>D42</f>
        <v>0</v>
      </c>
      <c r="L5" s="672">
        <f>E42</f>
        <v>0</v>
      </c>
      <c r="M5" s="674">
        <f>SUM(K5:L5)</f>
        <v>0</v>
      </c>
    </row>
    <row r="6" spans="1:13" x14ac:dyDescent="0.2">
      <c r="A6" s="193">
        <f t="shared" ref="A6:A41" si="0">A5+1</f>
        <v>2</v>
      </c>
      <c r="B6" s="244"/>
      <c r="C6" s="669">
        <v>0</v>
      </c>
      <c r="D6" s="670">
        <f t="shared" ref="D6:D41" si="1">IF($K$2="Y",((C6-E6)/1.14),C6)</f>
        <v>0</v>
      </c>
      <c r="E6" s="669">
        <v>0</v>
      </c>
      <c r="F6" s="671">
        <f t="shared" ref="F6:F41" si="2">SUM(D6:E6)</f>
        <v>0</v>
      </c>
      <c r="G6" s="46"/>
      <c r="H6" s="194" t="s">
        <v>143</v>
      </c>
      <c r="I6" s="243"/>
      <c r="J6" s="675">
        <v>0</v>
      </c>
      <c r="K6" s="670">
        <f t="shared" ref="K6:K41" si="3">IF($K$2="Y",((J6-L6)/1.14),J6)</f>
        <v>0</v>
      </c>
      <c r="L6" s="675">
        <v>0</v>
      </c>
      <c r="M6" s="676">
        <f t="shared" ref="M6:M41" si="4">SUM(K6:L6)</f>
        <v>0</v>
      </c>
    </row>
    <row r="7" spans="1:13" x14ac:dyDescent="0.2">
      <c r="A7" s="193">
        <f t="shared" si="0"/>
        <v>3</v>
      </c>
      <c r="B7" s="244"/>
      <c r="C7" s="669">
        <v>0</v>
      </c>
      <c r="D7" s="670">
        <f t="shared" si="1"/>
        <v>0</v>
      </c>
      <c r="E7" s="669">
        <v>0</v>
      </c>
      <c r="F7" s="671">
        <f t="shared" si="2"/>
        <v>0</v>
      </c>
      <c r="G7" s="46"/>
      <c r="H7" s="193">
        <f t="shared" ref="H7:H41" si="5">H6+1</f>
        <v>39</v>
      </c>
      <c r="I7" s="244"/>
      <c r="J7" s="669">
        <v>0</v>
      </c>
      <c r="K7" s="670">
        <f t="shared" si="3"/>
        <v>0</v>
      </c>
      <c r="L7" s="669">
        <v>0</v>
      </c>
      <c r="M7" s="671">
        <f t="shared" si="4"/>
        <v>0</v>
      </c>
    </row>
    <row r="8" spans="1:13" x14ac:dyDescent="0.2">
      <c r="A8" s="193">
        <f t="shared" si="0"/>
        <v>4</v>
      </c>
      <c r="B8" s="244"/>
      <c r="C8" s="669">
        <v>0</v>
      </c>
      <c r="D8" s="670">
        <f t="shared" si="1"/>
        <v>0</v>
      </c>
      <c r="E8" s="669">
        <v>0</v>
      </c>
      <c r="F8" s="671">
        <f t="shared" si="2"/>
        <v>0</v>
      </c>
      <c r="G8" s="46"/>
      <c r="H8" s="193">
        <f t="shared" si="5"/>
        <v>40</v>
      </c>
      <c r="I8" s="244"/>
      <c r="J8" s="669">
        <v>0</v>
      </c>
      <c r="K8" s="670">
        <f t="shared" si="3"/>
        <v>0</v>
      </c>
      <c r="L8" s="669">
        <v>0</v>
      </c>
      <c r="M8" s="671">
        <f t="shared" si="4"/>
        <v>0</v>
      </c>
    </row>
    <row r="9" spans="1:13" x14ac:dyDescent="0.2">
      <c r="A9" s="193">
        <f t="shared" si="0"/>
        <v>5</v>
      </c>
      <c r="B9" s="244"/>
      <c r="C9" s="669">
        <v>0</v>
      </c>
      <c r="D9" s="670">
        <f t="shared" si="1"/>
        <v>0</v>
      </c>
      <c r="E9" s="669">
        <v>0</v>
      </c>
      <c r="F9" s="671">
        <f t="shared" si="2"/>
        <v>0</v>
      </c>
      <c r="G9" s="46"/>
      <c r="H9" s="193">
        <f t="shared" si="5"/>
        <v>41</v>
      </c>
      <c r="I9" s="244"/>
      <c r="J9" s="669">
        <v>0</v>
      </c>
      <c r="K9" s="670">
        <f t="shared" si="3"/>
        <v>0</v>
      </c>
      <c r="L9" s="669">
        <v>0</v>
      </c>
      <c r="M9" s="671">
        <f t="shared" si="4"/>
        <v>0</v>
      </c>
    </row>
    <row r="10" spans="1:13" x14ac:dyDescent="0.2">
      <c r="A10" s="193">
        <f t="shared" si="0"/>
        <v>6</v>
      </c>
      <c r="B10" s="244"/>
      <c r="C10" s="669">
        <v>0</v>
      </c>
      <c r="D10" s="670">
        <f t="shared" si="1"/>
        <v>0</v>
      </c>
      <c r="E10" s="669">
        <v>0</v>
      </c>
      <c r="F10" s="671">
        <f t="shared" si="2"/>
        <v>0</v>
      </c>
      <c r="G10" s="46"/>
      <c r="H10" s="193">
        <f t="shared" si="5"/>
        <v>42</v>
      </c>
      <c r="I10" s="244"/>
      <c r="J10" s="669">
        <v>0</v>
      </c>
      <c r="K10" s="670">
        <f t="shared" si="3"/>
        <v>0</v>
      </c>
      <c r="L10" s="669">
        <v>0</v>
      </c>
      <c r="M10" s="671">
        <f t="shared" si="4"/>
        <v>0</v>
      </c>
    </row>
    <row r="11" spans="1:13" x14ac:dyDescent="0.2">
      <c r="A11" s="193">
        <f t="shared" si="0"/>
        <v>7</v>
      </c>
      <c r="B11" s="244"/>
      <c r="C11" s="669">
        <v>0</v>
      </c>
      <c r="D11" s="670">
        <f t="shared" si="1"/>
        <v>0</v>
      </c>
      <c r="E11" s="669">
        <v>0</v>
      </c>
      <c r="F11" s="671">
        <f t="shared" si="2"/>
        <v>0</v>
      </c>
      <c r="G11" s="46"/>
      <c r="H11" s="193">
        <f t="shared" si="5"/>
        <v>43</v>
      </c>
      <c r="I11" s="244"/>
      <c r="J11" s="669">
        <v>0</v>
      </c>
      <c r="K11" s="670">
        <f t="shared" si="3"/>
        <v>0</v>
      </c>
      <c r="L11" s="669">
        <v>0</v>
      </c>
      <c r="M11" s="671">
        <f t="shared" si="4"/>
        <v>0</v>
      </c>
    </row>
    <row r="12" spans="1:13" x14ac:dyDescent="0.2">
      <c r="A12" s="193">
        <f t="shared" si="0"/>
        <v>8</v>
      </c>
      <c r="B12" s="244"/>
      <c r="C12" s="669">
        <v>0</v>
      </c>
      <c r="D12" s="670">
        <f t="shared" si="1"/>
        <v>0</v>
      </c>
      <c r="E12" s="669">
        <v>0</v>
      </c>
      <c r="F12" s="671">
        <f t="shared" si="2"/>
        <v>0</v>
      </c>
      <c r="G12" s="46"/>
      <c r="H12" s="193">
        <f t="shared" si="5"/>
        <v>44</v>
      </c>
      <c r="I12" s="244"/>
      <c r="J12" s="669">
        <v>0</v>
      </c>
      <c r="K12" s="670">
        <f t="shared" si="3"/>
        <v>0</v>
      </c>
      <c r="L12" s="669">
        <v>0</v>
      </c>
      <c r="M12" s="671">
        <f t="shared" si="4"/>
        <v>0</v>
      </c>
    </row>
    <row r="13" spans="1:13" x14ac:dyDescent="0.2">
      <c r="A13" s="193">
        <f t="shared" si="0"/>
        <v>9</v>
      </c>
      <c r="B13" s="244"/>
      <c r="C13" s="669">
        <v>0</v>
      </c>
      <c r="D13" s="670">
        <f t="shared" si="1"/>
        <v>0</v>
      </c>
      <c r="E13" s="669">
        <v>0</v>
      </c>
      <c r="F13" s="671">
        <f t="shared" si="2"/>
        <v>0</v>
      </c>
      <c r="G13" s="46"/>
      <c r="H13" s="193">
        <f t="shared" si="5"/>
        <v>45</v>
      </c>
      <c r="I13" s="244"/>
      <c r="J13" s="669">
        <v>0</v>
      </c>
      <c r="K13" s="670">
        <f t="shared" si="3"/>
        <v>0</v>
      </c>
      <c r="L13" s="669">
        <v>0</v>
      </c>
      <c r="M13" s="671">
        <f t="shared" si="4"/>
        <v>0</v>
      </c>
    </row>
    <row r="14" spans="1:13" x14ac:dyDescent="0.2">
      <c r="A14" s="193">
        <f t="shared" si="0"/>
        <v>10</v>
      </c>
      <c r="B14" s="244"/>
      <c r="C14" s="669">
        <v>0</v>
      </c>
      <c r="D14" s="670">
        <f t="shared" si="1"/>
        <v>0</v>
      </c>
      <c r="E14" s="669">
        <v>0</v>
      </c>
      <c r="F14" s="671">
        <f t="shared" si="2"/>
        <v>0</v>
      </c>
      <c r="G14" s="46"/>
      <c r="H14" s="193">
        <f t="shared" si="5"/>
        <v>46</v>
      </c>
      <c r="I14" s="244"/>
      <c r="J14" s="669">
        <v>0</v>
      </c>
      <c r="K14" s="670">
        <f t="shared" si="3"/>
        <v>0</v>
      </c>
      <c r="L14" s="669">
        <v>0</v>
      </c>
      <c r="M14" s="671">
        <f t="shared" si="4"/>
        <v>0</v>
      </c>
    </row>
    <row r="15" spans="1:13" x14ac:dyDescent="0.2">
      <c r="A15" s="193">
        <f t="shared" si="0"/>
        <v>11</v>
      </c>
      <c r="B15" s="244"/>
      <c r="C15" s="669">
        <v>0</v>
      </c>
      <c r="D15" s="670">
        <f t="shared" si="1"/>
        <v>0</v>
      </c>
      <c r="E15" s="669">
        <v>0</v>
      </c>
      <c r="F15" s="671">
        <f t="shared" si="2"/>
        <v>0</v>
      </c>
      <c r="G15" s="46"/>
      <c r="H15" s="193">
        <f t="shared" si="5"/>
        <v>47</v>
      </c>
      <c r="I15" s="244"/>
      <c r="J15" s="669">
        <v>0</v>
      </c>
      <c r="K15" s="670">
        <f t="shared" si="3"/>
        <v>0</v>
      </c>
      <c r="L15" s="669">
        <v>0</v>
      </c>
      <c r="M15" s="671">
        <f t="shared" si="4"/>
        <v>0</v>
      </c>
    </row>
    <row r="16" spans="1:13" x14ac:dyDescent="0.2">
      <c r="A16" s="193">
        <f t="shared" si="0"/>
        <v>12</v>
      </c>
      <c r="B16" s="244"/>
      <c r="C16" s="669">
        <v>0</v>
      </c>
      <c r="D16" s="670">
        <f t="shared" si="1"/>
        <v>0</v>
      </c>
      <c r="E16" s="669">
        <v>0</v>
      </c>
      <c r="F16" s="671">
        <f t="shared" si="2"/>
        <v>0</v>
      </c>
      <c r="G16" s="46"/>
      <c r="H16" s="193">
        <f t="shared" si="5"/>
        <v>48</v>
      </c>
      <c r="I16" s="244"/>
      <c r="J16" s="669">
        <v>0</v>
      </c>
      <c r="K16" s="670">
        <f t="shared" si="3"/>
        <v>0</v>
      </c>
      <c r="L16" s="669">
        <v>0</v>
      </c>
      <c r="M16" s="671">
        <f t="shared" si="4"/>
        <v>0</v>
      </c>
    </row>
    <row r="17" spans="1:13" x14ac:dyDescent="0.2">
      <c r="A17" s="193">
        <f t="shared" si="0"/>
        <v>13</v>
      </c>
      <c r="B17" s="244"/>
      <c r="C17" s="669">
        <v>0</v>
      </c>
      <c r="D17" s="670">
        <f t="shared" si="1"/>
        <v>0</v>
      </c>
      <c r="E17" s="669">
        <v>0</v>
      </c>
      <c r="F17" s="671">
        <f t="shared" si="2"/>
        <v>0</v>
      </c>
      <c r="G17" s="46"/>
      <c r="H17" s="193">
        <f t="shared" si="5"/>
        <v>49</v>
      </c>
      <c r="I17" s="244"/>
      <c r="J17" s="669">
        <v>0</v>
      </c>
      <c r="K17" s="670">
        <f t="shared" si="3"/>
        <v>0</v>
      </c>
      <c r="L17" s="669">
        <v>0</v>
      </c>
      <c r="M17" s="671">
        <f t="shared" si="4"/>
        <v>0</v>
      </c>
    </row>
    <row r="18" spans="1:13" x14ac:dyDescent="0.2">
      <c r="A18" s="193">
        <f t="shared" si="0"/>
        <v>14</v>
      </c>
      <c r="B18" s="244"/>
      <c r="C18" s="669">
        <v>0</v>
      </c>
      <c r="D18" s="670">
        <f t="shared" si="1"/>
        <v>0</v>
      </c>
      <c r="E18" s="669">
        <v>0</v>
      </c>
      <c r="F18" s="671">
        <f t="shared" si="2"/>
        <v>0</v>
      </c>
      <c r="G18" s="46"/>
      <c r="H18" s="193">
        <f t="shared" si="5"/>
        <v>50</v>
      </c>
      <c r="I18" s="244"/>
      <c r="J18" s="669">
        <v>0</v>
      </c>
      <c r="K18" s="670">
        <f t="shared" si="3"/>
        <v>0</v>
      </c>
      <c r="L18" s="669">
        <v>0</v>
      </c>
      <c r="M18" s="671">
        <f t="shared" si="4"/>
        <v>0</v>
      </c>
    </row>
    <row r="19" spans="1:13" x14ac:dyDescent="0.2">
      <c r="A19" s="193">
        <f t="shared" si="0"/>
        <v>15</v>
      </c>
      <c r="B19" s="244"/>
      <c r="C19" s="669">
        <v>0</v>
      </c>
      <c r="D19" s="670">
        <f t="shared" si="1"/>
        <v>0</v>
      </c>
      <c r="E19" s="669">
        <v>0</v>
      </c>
      <c r="F19" s="671">
        <f t="shared" si="2"/>
        <v>0</v>
      </c>
      <c r="G19" s="46"/>
      <c r="H19" s="193">
        <f t="shared" si="5"/>
        <v>51</v>
      </c>
      <c r="I19" s="244"/>
      <c r="J19" s="669">
        <v>0</v>
      </c>
      <c r="K19" s="670">
        <f t="shared" si="3"/>
        <v>0</v>
      </c>
      <c r="L19" s="669">
        <v>0</v>
      </c>
      <c r="M19" s="671">
        <f t="shared" si="4"/>
        <v>0</v>
      </c>
    </row>
    <row r="20" spans="1:13" x14ac:dyDescent="0.2">
      <c r="A20" s="193">
        <f t="shared" si="0"/>
        <v>16</v>
      </c>
      <c r="B20" s="244"/>
      <c r="C20" s="669">
        <v>0</v>
      </c>
      <c r="D20" s="670">
        <f t="shared" si="1"/>
        <v>0</v>
      </c>
      <c r="E20" s="669">
        <v>0</v>
      </c>
      <c r="F20" s="671">
        <f t="shared" si="2"/>
        <v>0</v>
      </c>
      <c r="G20" s="46"/>
      <c r="H20" s="193">
        <f t="shared" si="5"/>
        <v>52</v>
      </c>
      <c r="I20" s="244"/>
      <c r="J20" s="669">
        <v>0</v>
      </c>
      <c r="K20" s="670">
        <f t="shared" si="3"/>
        <v>0</v>
      </c>
      <c r="L20" s="669">
        <v>0</v>
      </c>
      <c r="M20" s="671">
        <f t="shared" si="4"/>
        <v>0</v>
      </c>
    </row>
    <row r="21" spans="1:13" x14ac:dyDescent="0.2">
      <c r="A21" s="193">
        <f t="shared" si="0"/>
        <v>17</v>
      </c>
      <c r="B21" s="244"/>
      <c r="C21" s="669">
        <v>0</v>
      </c>
      <c r="D21" s="670">
        <f t="shared" si="1"/>
        <v>0</v>
      </c>
      <c r="E21" s="669">
        <v>0</v>
      </c>
      <c r="F21" s="671">
        <f t="shared" si="2"/>
        <v>0</v>
      </c>
      <c r="G21" s="195"/>
      <c r="H21" s="193">
        <f t="shared" si="5"/>
        <v>53</v>
      </c>
      <c r="I21" s="244"/>
      <c r="J21" s="669">
        <v>0</v>
      </c>
      <c r="K21" s="670">
        <f t="shared" si="3"/>
        <v>0</v>
      </c>
      <c r="L21" s="669">
        <v>0</v>
      </c>
      <c r="M21" s="671">
        <f t="shared" si="4"/>
        <v>0</v>
      </c>
    </row>
    <row r="22" spans="1:13" x14ac:dyDescent="0.2">
      <c r="A22" s="193">
        <f t="shared" si="0"/>
        <v>18</v>
      </c>
      <c r="B22" s="244"/>
      <c r="C22" s="669">
        <v>0</v>
      </c>
      <c r="D22" s="670">
        <f t="shared" si="1"/>
        <v>0</v>
      </c>
      <c r="E22" s="669">
        <v>0</v>
      </c>
      <c r="F22" s="671">
        <f t="shared" si="2"/>
        <v>0</v>
      </c>
      <c r="G22" s="195"/>
      <c r="H22" s="193">
        <f t="shared" si="5"/>
        <v>54</v>
      </c>
      <c r="I22" s="244"/>
      <c r="J22" s="669">
        <v>0</v>
      </c>
      <c r="K22" s="670">
        <f t="shared" si="3"/>
        <v>0</v>
      </c>
      <c r="L22" s="669">
        <v>0</v>
      </c>
      <c r="M22" s="671">
        <f t="shared" si="4"/>
        <v>0</v>
      </c>
    </row>
    <row r="23" spans="1:13" x14ac:dyDescent="0.2">
      <c r="A23" s="193">
        <f t="shared" si="0"/>
        <v>19</v>
      </c>
      <c r="B23" s="244"/>
      <c r="C23" s="669">
        <v>0</v>
      </c>
      <c r="D23" s="670">
        <f t="shared" si="1"/>
        <v>0</v>
      </c>
      <c r="E23" s="669">
        <v>0</v>
      </c>
      <c r="F23" s="671">
        <f t="shared" si="2"/>
        <v>0</v>
      </c>
      <c r="G23" s="195"/>
      <c r="H23" s="193">
        <f t="shared" si="5"/>
        <v>55</v>
      </c>
      <c r="I23" s="244"/>
      <c r="J23" s="669">
        <v>0</v>
      </c>
      <c r="K23" s="670">
        <f t="shared" si="3"/>
        <v>0</v>
      </c>
      <c r="L23" s="669">
        <v>0</v>
      </c>
      <c r="M23" s="671">
        <f t="shared" si="4"/>
        <v>0</v>
      </c>
    </row>
    <row r="24" spans="1:13" x14ac:dyDescent="0.2">
      <c r="A24" s="193">
        <f t="shared" si="0"/>
        <v>20</v>
      </c>
      <c r="B24" s="244"/>
      <c r="C24" s="669">
        <v>0</v>
      </c>
      <c r="D24" s="670">
        <f t="shared" si="1"/>
        <v>0</v>
      </c>
      <c r="E24" s="669">
        <v>0</v>
      </c>
      <c r="F24" s="671">
        <f t="shared" si="2"/>
        <v>0</v>
      </c>
      <c r="G24" s="46"/>
      <c r="H24" s="193">
        <f t="shared" si="5"/>
        <v>56</v>
      </c>
      <c r="I24" s="244"/>
      <c r="J24" s="669">
        <v>0</v>
      </c>
      <c r="K24" s="670">
        <f t="shared" si="3"/>
        <v>0</v>
      </c>
      <c r="L24" s="669">
        <v>0</v>
      </c>
      <c r="M24" s="671">
        <f t="shared" si="4"/>
        <v>0</v>
      </c>
    </row>
    <row r="25" spans="1:13" x14ac:dyDescent="0.2">
      <c r="A25" s="193">
        <f t="shared" si="0"/>
        <v>21</v>
      </c>
      <c r="B25" s="244"/>
      <c r="C25" s="669">
        <v>0</v>
      </c>
      <c r="D25" s="670">
        <f t="shared" si="1"/>
        <v>0</v>
      </c>
      <c r="E25" s="669">
        <v>0</v>
      </c>
      <c r="F25" s="671">
        <f t="shared" si="2"/>
        <v>0</v>
      </c>
      <c r="G25" s="46"/>
      <c r="H25" s="193">
        <f t="shared" si="5"/>
        <v>57</v>
      </c>
      <c r="I25" s="244"/>
      <c r="J25" s="669">
        <v>0</v>
      </c>
      <c r="K25" s="670">
        <f t="shared" si="3"/>
        <v>0</v>
      </c>
      <c r="L25" s="669">
        <v>0</v>
      </c>
      <c r="M25" s="671">
        <f t="shared" si="4"/>
        <v>0</v>
      </c>
    </row>
    <row r="26" spans="1:13" x14ac:dyDescent="0.2">
      <c r="A26" s="193">
        <f t="shared" si="0"/>
        <v>22</v>
      </c>
      <c r="B26" s="244"/>
      <c r="C26" s="669">
        <v>0</v>
      </c>
      <c r="D26" s="670">
        <f t="shared" si="1"/>
        <v>0</v>
      </c>
      <c r="E26" s="669">
        <v>0</v>
      </c>
      <c r="F26" s="671">
        <f t="shared" si="2"/>
        <v>0</v>
      </c>
      <c r="G26" s="46"/>
      <c r="H26" s="193">
        <f t="shared" si="5"/>
        <v>58</v>
      </c>
      <c r="I26" s="244"/>
      <c r="J26" s="669">
        <v>0</v>
      </c>
      <c r="K26" s="670">
        <f t="shared" si="3"/>
        <v>0</v>
      </c>
      <c r="L26" s="669">
        <v>0</v>
      </c>
      <c r="M26" s="671">
        <f t="shared" si="4"/>
        <v>0</v>
      </c>
    </row>
    <row r="27" spans="1:13" x14ac:dyDescent="0.2">
      <c r="A27" s="193">
        <f t="shared" si="0"/>
        <v>23</v>
      </c>
      <c r="B27" s="244"/>
      <c r="C27" s="669">
        <v>0</v>
      </c>
      <c r="D27" s="670">
        <f t="shared" si="1"/>
        <v>0</v>
      </c>
      <c r="E27" s="669">
        <v>0</v>
      </c>
      <c r="F27" s="671">
        <f t="shared" si="2"/>
        <v>0</v>
      </c>
      <c r="G27" s="46"/>
      <c r="H27" s="193">
        <f t="shared" si="5"/>
        <v>59</v>
      </c>
      <c r="I27" s="244"/>
      <c r="J27" s="669">
        <v>0</v>
      </c>
      <c r="K27" s="670">
        <f t="shared" si="3"/>
        <v>0</v>
      </c>
      <c r="L27" s="669">
        <v>0</v>
      </c>
      <c r="M27" s="671">
        <f t="shared" si="4"/>
        <v>0</v>
      </c>
    </row>
    <row r="28" spans="1:13" x14ac:dyDescent="0.2">
      <c r="A28" s="193">
        <f t="shared" si="0"/>
        <v>24</v>
      </c>
      <c r="B28" s="244"/>
      <c r="C28" s="669">
        <v>0</v>
      </c>
      <c r="D28" s="670">
        <f t="shared" si="1"/>
        <v>0</v>
      </c>
      <c r="E28" s="669">
        <v>0</v>
      </c>
      <c r="F28" s="671">
        <f t="shared" si="2"/>
        <v>0</v>
      </c>
      <c r="G28" s="46"/>
      <c r="H28" s="193">
        <f t="shared" si="5"/>
        <v>60</v>
      </c>
      <c r="I28" s="244"/>
      <c r="J28" s="669">
        <v>0</v>
      </c>
      <c r="K28" s="670">
        <f t="shared" si="3"/>
        <v>0</v>
      </c>
      <c r="L28" s="669">
        <v>0</v>
      </c>
      <c r="M28" s="671">
        <f t="shared" si="4"/>
        <v>0</v>
      </c>
    </row>
    <row r="29" spans="1:13" x14ac:dyDescent="0.2">
      <c r="A29" s="193">
        <f t="shared" si="0"/>
        <v>25</v>
      </c>
      <c r="B29" s="244"/>
      <c r="C29" s="669">
        <v>0</v>
      </c>
      <c r="D29" s="670">
        <f t="shared" si="1"/>
        <v>0</v>
      </c>
      <c r="E29" s="669">
        <v>0</v>
      </c>
      <c r="F29" s="671">
        <f t="shared" si="2"/>
        <v>0</v>
      </c>
      <c r="G29" s="46"/>
      <c r="H29" s="193">
        <f t="shared" si="5"/>
        <v>61</v>
      </c>
      <c r="I29" s="244"/>
      <c r="J29" s="669">
        <v>0</v>
      </c>
      <c r="K29" s="670">
        <f t="shared" si="3"/>
        <v>0</v>
      </c>
      <c r="L29" s="669">
        <v>0</v>
      </c>
      <c r="M29" s="671">
        <f t="shared" si="4"/>
        <v>0</v>
      </c>
    </row>
    <row r="30" spans="1:13" x14ac:dyDescent="0.2">
      <c r="A30" s="193">
        <f t="shared" si="0"/>
        <v>26</v>
      </c>
      <c r="B30" s="244"/>
      <c r="C30" s="669">
        <v>0</v>
      </c>
      <c r="D30" s="670">
        <f t="shared" si="1"/>
        <v>0</v>
      </c>
      <c r="E30" s="669">
        <v>0</v>
      </c>
      <c r="F30" s="671">
        <f t="shared" si="2"/>
        <v>0</v>
      </c>
      <c r="G30" s="46"/>
      <c r="H30" s="193">
        <f t="shared" si="5"/>
        <v>62</v>
      </c>
      <c r="I30" s="244"/>
      <c r="J30" s="669">
        <v>0</v>
      </c>
      <c r="K30" s="670">
        <f t="shared" si="3"/>
        <v>0</v>
      </c>
      <c r="L30" s="669">
        <v>0</v>
      </c>
      <c r="M30" s="671">
        <f t="shared" si="4"/>
        <v>0</v>
      </c>
    </row>
    <row r="31" spans="1:13" x14ac:dyDescent="0.2">
      <c r="A31" s="193">
        <f t="shared" si="0"/>
        <v>27</v>
      </c>
      <c r="B31" s="244"/>
      <c r="C31" s="669">
        <v>0</v>
      </c>
      <c r="D31" s="670">
        <f t="shared" si="1"/>
        <v>0</v>
      </c>
      <c r="E31" s="669">
        <v>0</v>
      </c>
      <c r="F31" s="671">
        <f t="shared" si="2"/>
        <v>0</v>
      </c>
      <c r="G31" s="46"/>
      <c r="H31" s="193">
        <f t="shared" si="5"/>
        <v>63</v>
      </c>
      <c r="I31" s="244"/>
      <c r="J31" s="669">
        <v>0</v>
      </c>
      <c r="K31" s="670">
        <f t="shared" si="3"/>
        <v>0</v>
      </c>
      <c r="L31" s="669">
        <v>0</v>
      </c>
      <c r="M31" s="671">
        <f t="shared" si="4"/>
        <v>0</v>
      </c>
    </row>
    <row r="32" spans="1:13" x14ac:dyDescent="0.2">
      <c r="A32" s="193">
        <f t="shared" si="0"/>
        <v>28</v>
      </c>
      <c r="B32" s="244"/>
      <c r="C32" s="669">
        <v>0</v>
      </c>
      <c r="D32" s="670">
        <f t="shared" si="1"/>
        <v>0</v>
      </c>
      <c r="E32" s="669">
        <v>0</v>
      </c>
      <c r="F32" s="671">
        <f t="shared" si="2"/>
        <v>0</v>
      </c>
      <c r="G32" s="46"/>
      <c r="H32" s="193">
        <f t="shared" si="5"/>
        <v>64</v>
      </c>
      <c r="I32" s="244"/>
      <c r="J32" s="669">
        <v>0</v>
      </c>
      <c r="K32" s="670">
        <f t="shared" si="3"/>
        <v>0</v>
      </c>
      <c r="L32" s="669">
        <v>0</v>
      </c>
      <c r="M32" s="671">
        <f t="shared" si="4"/>
        <v>0</v>
      </c>
    </row>
    <row r="33" spans="1:13" x14ac:dyDescent="0.2">
      <c r="A33" s="193">
        <f t="shared" si="0"/>
        <v>29</v>
      </c>
      <c r="B33" s="244"/>
      <c r="C33" s="669">
        <v>0</v>
      </c>
      <c r="D33" s="670">
        <f t="shared" si="1"/>
        <v>0</v>
      </c>
      <c r="E33" s="669">
        <v>0</v>
      </c>
      <c r="F33" s="671">
        <f t="shared" si="2"/>
        <v>0</v>
      </c>
      <c r="G33" s="46"/>
      <c r="H33" s="193">
        <f t="shared" si="5"/>
        <v>65</v>
      </c>
      <c r="I33" s="244"/>
      <c r="J33" s="669">
        <v>0</v>
      </c>
      <c r="K33" s="670">
        <f t="shared" si="3"/>
        <v>0</v>
      </c>
      <c r="L33" s="669">
        <v>0</v>
      </c>
      <c r="M33" s="671">
        <f t="shared" si="4"/>
        <v>0</v>
      </c>
    </row>
    <row r="34" spans="1:13" x14ac:dyDescent="0.2">
      <c r="A34" s="193">
        <f t="shared" si="0"/>
        <v>30</v>
      </c>
      <c r="B34" s="244"/>
      <c r="C34" s="669">
        <v>0</v>
      </c>
      <c r="D34" s="670">
        <f t="shared" si="1"/>
        <v>0</v>
      </c>
      <c r="E34" s="669">
        <v>0</v>
      </c>
      <c r="F34" s="671">
        <f t="shared" si="2"/>
        <v>0</v>
      </c>
      <c r="G34" s="46"/>
      <c r="H34" s="193">
        <f t="shared" si="5"/>
        <v>66</v>
      </c>
      <c r="I34" s="244"/>
      <c r="J34" s="669">
        <v>0</v>
      </c>
      <c r="K34" s="670">
        <f t="shared" si="3"/>
        <v>0</v>
      </c>
      <c r="L34" s="669">
        <v>0</v>
      </c>
      <c r="M34" s="671">
        <f t="shared" si="4"/>
        <v>0</v>
      </c>
    </row>
    <row r="35" spans="1:13" x14ac:dyDescent="0.2">
      <c r="A35" s="193">
        <f t="shared" si="0"/>
        <v>31</v>
      </c>
      <c r="B35" s="244"/>
      <c r="C35" s="669">
        <v>0</v>
      </c>
      <c r="D35" s="670">
        <f t="shared" si="1"/>
        <v>0</v>
      </c>
      <c r="E35" s="669">
        <v>0</v>
      </c>
      <c r="F35" s="671">
        <f t="shared" si="2"/>
        <v>0</v>
      </c>
      <c r="G35" s="46"/>
      <c r="H35" s="193">
        <f t="shared" si="5"/>
        <v>67</v>
      </c>
      <c r="I35" s="244"/>
      <c r="J35" s="669">
        <v>0</v>
      </c>
      <c r="K35" s="670">
        <f t="shared" si="3"/>
        <v>0</v>
      </c>
      <c r="L35" s="669">
        <v>0</v>
      </c>
      <c r="M35" s="671">
        <f t="shared" si="4"/>
        <v>0</v>
      </c>
    </row>
    <row r="36" spans="1:13" x14ac:dyDescent="0.2">
      <c r="A36" s="193">
        <f t="shared" si="0"/>
        <v>32</v>
      </c>
      <c r="B36" s="244"/>
      <c r="C36" s="669">
        <v>0</v>
      </c>
      <c r="D36" s="670">
        <f t="shared" si="1"/>
        <v>0</v>
      </c>
      <c r="E36" s="669">
        <v>0</v>
      </c>
      <c r="F36" s="671">
        <f t="shared" si="2"/>
        <v>0</v>
      </c>
      <c r="G36" s="46"/>
      <c r="H36" s="193">
        <f t="shared" si="5"/>
        <v>68</v>
      </c>
      <c r="I36" s="244"/>
      <c r="J36" s="669">
        <v>0</v>
      </c>
      <c r="K36" s="670">
        <f t="shared" si="3"/>
        <v>0</v>
      </c>
      <c r="L36" s="669">
        <v>0</v>
      </c>
      <c r="M36" s="671">
        <f t="shared" si="4"/>
        <v>0</v>
      </c>
    </row>
    <row r="37" spans="1:13" x14ac:dyDescent="0.2">
      <c r="A37" s="193">
        <f t="shared" si="0"/>
        <v>33</v>
      </c>
      <c r="B37" s="244"/>
      <c r="C37" s="669">
        <v>0</v>
      </c>
      <c r="D37" s="670">
        <f t="shared" si="1"/>
        <v>0</v>
      </c>
      <c r="E37" s="669">
        <v>0</v>
      </c>
      <c r="F37" s="671">
        <f t="shared" si="2"/>
        <v>0</v>
      </c>
      <c r="G37" s="46"/>
      <c r="H37" s="193">
        <f t="shared" si="5"/>
        <v>69</v>
      </c>
      <c r="I37" s="244"/>
      <c r="J37" s="669">
        <v>0</v>
      </c>
      <c r="K37" s="670">
        <f t="shared" si="3"/>
        <v>0</v>
      </c>
      <c r="L37" s="669">
        <v>0</v>
      </c>
      <c r="M37" s="671">
        <f t="shared" si="4"/>
        <v>0</v>
      </c>
    </row>
    <row r="38" spans="1:13" x14ac:dyDescent="0.2">
      <c r="A38" s="193">
        <f t="shared" si="0"/>
        <v>34</v>
      </c>
      <c r="B38" s="244"/>
      <c r="C38" s="669">
        <v>0</v>
      </c>
      <c r="D38" s="670">
        <f t="shared" si="1"/>
        <v>0</v>
      </c>
      <c r="E38" s="669">
        <v>0</v>
      </c>
      <c r="F38" s="671">
        <f t="shared" si="2"/>
        <v>0</v>
      </c>
      <c r="G38" s="46"/>
      <c r="H38" s="193">
        <f t="shared" si="5"/>
        <v>70</v>
      </c>
      <c r="I38" s="244"/>
      <c r="J38" s="669">
        <v>0</v>
      </c>
      <c r="K38" s="670">
        <f t="shared" si="3"/>
        <v>0</v>
      </c>
      <c r="L38" s="669">
        <v>0</v>
      </c>
      <c r="M38" s="671">
        <f t="shared" si="4"/>
        <v>0</v>
      </c>
    </row>
    <row r="39" spans="1:13" x14ac:dyDescent="0.2">
      <c r="A39" s="193">
        <f t="shared" si="0"/>
        <v>35</v>
      </c>
      <c r="B39" s="244"/>
      <c r="C39" s="669">
        <v>0</v>
      </c>
      <c r="D39" s="670">
        <f t="shared" si="1"/>
        <v>0</v>
      </c>
      <c r="E39" s="669">
        <v>0</v>
      </c>
      <c r="F39" s="671">
        <f t="shared" si="2"/>
        <v>0</v>
      </c>
      <c r="G39" s="46"/>
      <c r="H39" s="193">
        <f t="shared" si="5"/>
        <v>71</v>
      </c>
      <c r="I39" s="244"/>
      <c r="J39" s="669">
        <v>0</v>
      </c>
      <c r="K39" s="670">
        <f t="shared" si="3"/>
        <v>0</v>
      </c>
      <c r="L39" s="669">
        <v>0</v>
      </c>
      <c r="M39" s="671">
        <f t="shared" si="4"/>
        <v>0</v>
      </c>
    </row>
    <row r="40" spans="1:13" x14ac:dyDescent="0.2">
      <c r="A40" s="193">
        <f t="shared" si="0"/>
        <v>36</v>
      </c>
      <c r="B40" s="244"/>
      <c r="C40" s="669">
        <v>0</v>
      </c>
      <c r="D40" s="670">
        <f t="shared" si="1"/>
        <v>0</v>
      </c>
      <c r="E40" s="669">
        <v>0</v>
      </c>
      <c r="F40" s="671">
        <f t="shared" si="2"/>
        <v>0</v>
      </c>
      <c r="G40" s="46"/>
      <c r="H40" s="193">
        <f t="shared" si="5"/>
        <v>72</v>
      </c>
      <c r="I40" s="244"/>
      <c r="J40" s="669">
        <v>0</v>
      </c>
      <c r="K40" s="670">
        <f t="shared" si="3"/>
        <v>0</v>
      </c>
      <c r="L40" s="669">
        <v>0</v>
      </c>
      <c r="M40" s="671">
        <f t="shared" si="4"/>
        <v>0</v>
      </c>
    </row>
    <row r="41" spans="1:13" ht="15.75" thickBot="1" x14ac:dyDescent="0.25">
      <c r="A41" s="193">
        <f t="shared" si="0"/>
        <v>37</v>
      </c>
      <c r="B41" s="244"/>
      <c r="C41" s="669">
        <v>0</v>
      </c>
      <c r="D41" s="670">
        <f t="shared" si="1"/>
        <v>0</v>
      </c>
      <c r="E41" s="669">
        <v>0</v>
      </c>
      <c r="F41" s="671">
        <f t="shared" si="2"/>
        <v>0</v>
      </c>
      <c r="G41" s="46"/>
      <c r="H41" s="193">
        <f t="shared" si="5"/>
        <v>73</v>
      </c>
      <c r="I41" s="361"/>
      <c r="J41" s="669">
        <v>0</v>
      </c>
      <c r="K41" s="670">
        <f t="shared" si="3"/>
        <v>0</v>
      </c>
      <c r="L41" s="669">
        <v>0</v>
      </c>
      <c r="M41" s="671">
        <f t="shared" si="4"/>
        <v>0</v>
      </c>
    </row>
    <row r="42" spans="1:13" ht="17.25" thickTop="1" thickBot="1" x14ac:dyDescent="0.3">
      <c r="A42" s="196" t="s">
        <v>4</v>
      </c>
      <c r="B42" s="241"/>
      <c r="C42" s="1503">
        <f>SUM(C5:C41)</f>
        <v>0</v>
      </c>
      <c r="D42" s="1503">
        <f>SUM(D5:D41)</f>
        <v>0</v>
      </c>
      <c r="E42" s="1503">
        <f>SUM(E5:E41)</f>
        <v>0</v>
      </c>
      <c r="F42" s="1504">
        <f>SUM(F5:F41)</f>
        <v>0</v>
      </c>
      <c r="G42" s="1505"/>
      <c r="H42" s="1506" t="s">
        <v>4</v>
      </c>
      <c r="I42" s="362">
        <f>J42-K42</f>
        <v>0</v>
      </c>
      <c r="J42" s="1503">
        <f>SUM(J5:J41)</f>
        <v>0</v>
      </c>
      <c r="K42" s="1503">
        <f>SUM(K5:K41)</f>
        <v>0</v>
      </c>
      <c r="L42" s="1503">
        <f>SUM(L5:L41)</f>
        <v>0</v>
      </c>
      <c r="M42" s="1504">
        <f>SUM(M5:M41)</f>
        <v>0</v>
      </c>
    </row>
    <row r="43" spans="1:13" ht="15.75" thickTop="1" x14ac:dyDescent="0.2">
      <c r="I43" s="360"/>
    </row>
  </sheetData>
  <mergeCells count="2">
    <mergeCell ref="A2:C2"/>
    <mergeCell ref="H2:J2"/>
  </mergeCells>
  <phoneticPr fontId="33" type="noConversion"/>
  <printOptions horizontalCentered="1"/>
  <pageMargins left="0.55118110236220474" right="0.55118110236220474" top="0.78740157480314965" bottom="0.78740157480314965" header="0.51181102362204722" footer="0.51181102362204722"/>
  <pageSetup paperSize="9" scale="70" orientation="landscape" r:id="rId1"/>
  <headerFooter alignWithMargins="0">
    <oddFooter>&amp;L&amp;8&amp;F (Rev 1 of 310805)&amp;C&amp;8&amp;A&amp;R&amp;8PRINT DATE: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L79"/>
  <sheetViews>
    <sheetView zoomScaleNormal="100" zoomScaleSheetLayoutView="75" workbookViewId="0">
      <selection activeCell="G3" sqref="G3"/>
    </sheetView>
  </sheetViews>
  <sheetFormatPr defaultRowHeight="15" x14ac:dyDescent="0.2"/>
  <cols>
    <col min="1" max="1" width="5.44140625" customWidth="1"/>
    <col min="2" max="2" width="8.6640625" customWidth="1"/>
    <col min="3" max="3" width="11.6640625" customWidth="1"/>
    <col min="4" max="4" width="14" bestFit="1" customWidth="1"/>
    <col min="5" max="5" width="7.109375" customWidth="1"/>
    <col min="6" max="6" width="28.109375" customWidth="1"/>
    <col min="7" max="7" width="9.33203125" customWidth="1"/>
    <col min="8" max="8" width="8.21875" customWidth="1"/>
    <col min="9" max="9" width="12.77734375" customWidth="1"/>
  </cols>
  <sheetData>
    <row r="1" spans="1:9" ht="18.75" thickTop="1" x14ac:dyDescent="0.2">
      <c r="A1" s="847" t="s">
        <v>27</v>
      </c>
      <c r="B1" s="848"/>
      <c r="C1" s="197"/>
      <c r="D1" s="197"/>
      <c r="E1" s="197"/>
      <c r="F1" s="197"/>
      <c r="G1" s="197"/>
      <c r="H1" s="197"/>
      <c r="I1" s="198"/>
    </row>
    <row r="2" spans="1:9" ht="15.75" x14ac:dyDescent="0.2">
      <c r="A2" s="166" t="s">
        <v>152</v>
      </c>
      <c r="B2" s="385"/>
      <c r="C2" s="199"/>
      <c r="D2" s="199"/>
      <c r="E2" s="44"/>
      <c r="F2" s="1461" t="s">
        <v>153</v>
      </c>
      <c r="G2" s="199"/>
      <c r="H2" s="199"/>
      <c r="I2" s="200"/>
    </row>
    <row r="3" spans="1:9" x14ac:dyDescent="0.2">
      <c r="A3" s="201"/>
      <c r="B3" s="199"/>
      <c r="C3" s="1946" t="s">
        <v>26</v>
      </c>
      <c r="D3" s="1946"/>
      <c r="E3" s="1474">
        <f>'Input Data'!D29</f>
        <v>0</v>
      </c>
      <c r="F3" s="203" t="s">
        <v>205</v>
      </c>
      <c r="G3" s="1580">
        <f>'Input Data'!D7</f>
        <v>0</v>
      </c>
      <c r="H3" s="199"/>
      <c r="I3" s="200"/>
    </row>
    <row r="4" spans="1:9" x14ac:dyDescent="0.2">
      <c r="A4" s="994"/>
      <c r="B4" s="830" t="s">
        <v>28</v>
      </c>
      <c r="C4" s="205" t="s">
        <v>3</v>
      </c>
      <c r="D4" s="199" t="s">
        <v>29</v>
      </c>
      <c r="E4" s="202" t="s">
        <v>28</v>
      </c>
      <c r="F4" s="205" t="s">
        <v>3</v>
      </c>
      <c r="G4" s="199" t="s">
        <v>29</v>
      </c>
      <c r="H4" s="199"/>
      <c r="I4" s="200"/>
    </row>
    <row r="5" spans="1:9" x14ac:dyDescent="0.2">
      <c r="A5" s="994"/>
      <c r="B5" s="207" t="s">
        <v>30</v>
      </c>
      <c r="C5" s="206"/>
      <c r="D5" s="206"/>
      <c r="E5" s="207" t="s">
        <v>31</v>
      </c>
      <c r="F5" s="206"/>
      <c r="G5" s="1947"/>
      <c r="H5" s="1948"/>
      <c r="I5" s="1949"/>
    </row>
    <row r="6" spans="1:9" x14ac:dyDescent="0.2">
      <c r="A6" s="994"/>
      <c r="B6" s="207" t="s">
        <v>32</v>
      </c>
      <c r="C6" s="206"/>
      <c r="D6" s="206"/>
      <c r="E6" s="207" t="s">
        <v>33</v>
      </c>
      <c r="F6" s="208"/>
      <c r="G6" s="1947"/>
      <c r="H6" s="1948"/>
      <c r="I6" s="1949"/>
    </row>
    <row r="7" spans="1:9" x14ac:dyDescent="0.2">
      <c r="A7" s="994"/>
      <c r="B7" s="207" t="s">
        <v>34</v>
      </c>
      <c r="C7" s="208"/>
      <c r="D7" s="206"/>
      <c r="E7" s="207" t="s">
        <v>35</v>
      </c>
      <c r="F7" s="208"/>
      <c r="G7" s="1947"/>
      <c r="H7" s="1948"/>
      <c r="I7" s="1949"/>
    </row>
    <row r="8" spans="1:9" ht="15.75" thickBot="1" x14ac:dyDescent="0.25">
      <c r="A8" s="209"/>
      <c r="B8" s="210"/>
      <c r="C8" s="210"/>
      <c r="D8" s="210"/>
      <c r="E8" s="210"/>
      <c r="F8" s="210"/>
      <c r="G8" s="210"/>
      <c r="H8" s="210"/>
      <c r="I8" s="211"/>
    </row>
    <row r="9" spans="1:9" ht="15.75" thickTop="1" x14ac:dyDescent="0.2">
      <c r="A9" s="222" t="s">
        <v>599</v>
      </c>
      <c r="B9" s="987"/>
      <c r="C9" s="212"/>
      <c r="D9" s="212"/>
      <c r="E9" s="212"/>
      <c r="F9" s="212"/>
      <c r="G9" s="212" t="s">
        <v>98</v>
      </c>
      <c r="H9" s="212"/>
      <c r="I9" s="685"/>
    </row>
    <row r="10" spans="1:9" ht="30" x14ac:dyDescent="0.2">
      <c r="A10" s="995" t="s">
        <v>373</v>
      </c>
      <c r="B10" s="709" t="s">
        <v>3</v>
      </c>
      <c r="C10" s="681" t="s">
        <v>36</v>
      </c>
      <c r="D10" s="682" t="s">
        <v>20</v>
      </c>
      <c r="E10" s="682" t="s">
        <v>37</v>
      </c>
      <c r="F10" s="683" t="s">
        <v>38</v>
      </c>
      <c r="G10" s="691" t="s">
        <v>7</v>
      </c>
      <c r="H10" s="682" t="s">
        <v>325</v>
      </c>
      <c r="I10" s="686" t="s">
        <v>39</v>
      </c>
    </row>
    <row r="11" spans="1:9" x14ac:dyDescent="0.2">
      <c r="A11" s="174"/>
      <c r="B11" s="988"/>
      <c r="C11" s="160"/>
      <c r="D11" s="126"/>
      <c r="E11" s="126"/>
      <c r="F11" s="126"/>
      <c r="G11" s="688"/>
      <c r="H11" s="1532"/>
      <c r="I11" s="1533">
        <f>G11*H11</f>
        <v>0</v>
      </c>
    </row>
    <row r="12" spans="1:9" x14ac:dyDescent="0.2">
      <c r="A12" s="223"/>
      <c r="B12" s="989"/>
      <c r="C12" s="136"/>
      <c r="D12" s="127"/>
      <c r="E12" s="127"/>
      <c r="F12" s="127"/>
      <c r="G12" s="689"/>
      <c r="H12" s="1534">
        <v>0</v>
      </c>
      <c r="I12" s="1535">
        <f t="shared" ref="I12:I20" si="0">G12*H12</f>
        <v>0</v>
      </c>
    </row>
    <row r="13" spans="1:9" x14ac:dyDescent="0.2">
      <c r="A13" s="175"/>
      <c r="B13" s="837"/>
      <c r="C13" s="136"/>
      <c r="D13" s="127"/>
      <c r="E13" s="127"/>
      <c r="F13" s="127"/>
      <c r="G13" s="689"/>
      <c r="H13" s="1534">
        <v>0</v>
      </c>
      <c r="I13" s="1535">
        <f t="shared" si="0"/>
        <v>0</v>
      </c>
    </row>
    <row r="14" spans="1:9" x14ac:dyDescent="0.2">
      <c r="A14" s="175"/>
      <c r="B14" s="837"/>
      <c r="C14" s="136"/>
      <c r="D14" s="127"/>
      <c r="E14" s="127"/>
      <c r="F14" s="127"/>
      <c r="G14" s="689"/>
      <c r="H14" s="1534">
        <v>0</v>
      </c>
      <c r="I14" s="1535">
        <f t="shared" si="0"/>
        <v>0</v>
      </c>
    </row>
    <row r="15" spans="1:9" x14ac:dyDescent="0.2">
      <c r="A15" s="175"/>
      <c r="B15" s="837"/>
      <c r="C15" s="136"/>
      <c r="D15" s="127"/>
      <c r="E15" s="127"/>
      <c r="F15" s="127"/>
      <c r="G15" s="689"/>
      <c r="H15" s="1534">
        <v>0</v>
      </c>
      <c r="I15" s="1535">
        <f t="shared" si="0"/>
        <v>0</v>
      </c>
    </row>
    <row r="16" spans="1:9" x14ac:dyDescent="0.2">
      <c r="A16" s="175"/>
      <c r="B16" s="837"/>
      <c r="C16" s="136"/>
      <c r="D16" s="127"/>
      <c r="E16" s="127"/>
      <c r="F16" s="127"/>
      <c r="G16" s="689"/>
      <c r="H16" s="1534">
        <v>0</v>
      </c>
      <c r="I16" s="1535">
        <f t="shared" si="0"/>
        <v>0</v>
      </c>
    </row>
    <row r="17" spans="1:12" x14ac:dyDescent="0.2">
      <c r="A17" s="175"/>
      <c r="B17" s="837"/>
      <c r="C17" s="136"/>
      <c r="D17" s="127"/>
      <c r="E17" s="127"/>
      <c r="F17" s="127"/>
      <c r="G17" s="689"/>
      <c r="H17" s="1534">
        <v>0</v>
      </c>
      <c r="I17" s="1535">
        <f t="shared" si="0"/>
        <v>0</v>
      </c>
    </row>
    <row r="18" spans="1:12" x14ac:dyDescent="0.2">
      <c r="A18" s="175"/>
      <c r="B18" s="837"/>
      <c r="C18" s="136"/>
      <c r="D18" s="127"/>
      <c r="E18" s="127"/>
      <c r="F18" s="127"/>
      <c r="G18" s="689"/>
      <c r="H18" s="1534">
        <v>0</v>
      </c>
      <c r="I18" s="1535">
        <f t="shared" si="0"/>
        <v>0</v>
      </c>
    </row>
    <row r="19" spans="1:12" x14ac:dyDescent="0.2">
      <c r="A19" s="175"/>
      <c r="B19" s="837"/>
      <c r="C19" s="136"/>
      <c r="D19" s="127"/>
      <c r="E19" s="127"/>
      <c r="F19" s="127"/>
      <c r="G19" s="689"/>
      <c r="H19" s="1534">
        <v>0</v>
      </c>
      <c r="I19" s="1535">
        <f t="shared" si="0"/>
        <v>0</v>
      </c>
    </row>
    <row r="20" spans="1:12" x14ac:dyDescent="0.2">
      <c r="A20" s="224"/>
      <c r="B20" s="836"/>
      <c r="C20" s="163"/>
      <c r="D20" s="162"/>
      <c r="E20" s="162"/>
      <c r="F20" s="162"/>
      <c r="G20" s="689"/>
      <c r="H20" s="1534">
        <v>0</v>
      </c>
      <c r="I20" s="1536">
        <f t="shared" si="0"/>
        <v>0</v>
      </c>
    </row>
    <row r="21" spans="1:12" ht="15.75" thickBot="1" x14ac:dyDescent="0.25">
      <c r="A21" s="225"/>
      <c r="B21" s="990"/>
      <c r="C21" s="226"/>
      <c r="D21" s="227"/>
      <c r="E21" s="227"/>
      <c r="F21" s="227"/>
      <c r="G21" s="692"/>
      <c r="H21" s="1537"/>
      <c r="I21" s="1538">
        <f>G21*H21</f>
        <v>0</v>
      </c>
    </row>
    <row r="22" spans="1:12" ht="15.75" thickTop="1" x14ac:dyDescent="0.2">
      <c r="A22" s="228"/>
      <c r="B22" s="153"/>
      <c r="C22" s="153"/>
      <c r="D22" s="153"/>
      <c r="E22" s="153"/>
      <c r="F22" s="153"/>
      <c r="G22" s="693"/>
      <c r="H22" s="1539" t="s">
        <v>146</v>
      </c>
      <c r="I22" s="1540">
        <f>SUM(I11:I21)</f>
        <v>0</v>
      </c>
    </row>
    <row r="23" spans="1:12" ht="15.75" thickBot="1" x14ac:dyDescent="0.25">
      <c r="A23" s="1074"/>
      <c r="B23" s="1075"/>
      <c r="C23" s="1075"/>
      <c r="D23" s="1075"/>
      <c r="E23" s="1075"/>
      <c r="F23" s="1075"/>
      <c r="G23" s="1445"/>
      <c r="H23" s="1541" t="s">
        <v>261</v>
      </c>
      <c r="I23" s="1542"/>
    </row>
    <row r="24" spans="1:12" ht="16.5" thickTop="1" thickBot="1" x14ac:dyDescent="0.25">
      <c r="A24" s="331"/>
      <c r="B24" s="331"/>
      <c r="C24" s="331"/>
      <c r="D24" s="331"/>
      <c r="E24" s="331"/>
      <c r="F24" s="331"/>
      <c r="G24" s="331"/>
      <c r="H24" s="331"/>
      <c r="I24" s="331"/>
      <c r="L24" s="379"/>
    </row>
    <row r="25" spans="1:12" ht="15.75" thickTop="1" x14ac:dyDescent="0.2">
      <c r="A25" s="1453" t="s">
        <v>601</v>
      </c>
      <c r="B25" s="1442"/>
      <c r="C25" s="1443"/>
      <c r="D25" s="1443"/>
      <c r="E25" s="1443"/>
      <c r="F25" s="1443"/>
      <c r="G25" s="1443"/>
      <c r="H25" s="1443"/>
      <c r="I25" s="1444"/>
    </row>
    <row r="26" spans="1:12" ht="30" x14ac:dyDescent="0.2">
      <c r="A26" s="995" t="s">
        <v>373</v>
      </c>
      <c r="B26" s="709" t="s">
        <v>3</v>
      </c>
      <c r="C26" s="681" t="s">
        <v>36</v>
      </c>
      <c r="D26" s="682" t="s">
        <v>20</v>
      </c>
      <c r="E26" s="682" t="s">
        <v>37</v>
      </c>
      <c r="F26" s="683" t="s">
        <v>38</v>
      </c>
      <c r="G26" s="682" t="s">
        <v>7</v>
      </c>
      <c r="H26" s="682" t="s">
        <v>325</v>
      </c>
      <c r="I26" s="684" t="s">
        <v>39</v>
      </c>
    </row>
    <row r="27" spans="1:12" x14ac:dyDescent="0.2">
      <c r="A27" s="213"/>
      <c r="B27" s="984"/>
      <c r="C27" s="214"/>
      <c r="D27" s="215"/>
      <c r="E27" s="215"/>
      <c r="F27" s="215"/>
      <c r="G27" s="688"/>
      <c r="H27" s="1532"/>
      <c r="I27" s="1533">
        <f t="shared" ref="I27:I36" si="1">G27*H27</f>
        <v>0</v>
      </c>
    </row>
    <row r="28" spans="1:12" x14ac:dyDescent="0.2">
      <c r="A28" s="216"/>
      <c r="B28" s="985"/>
      <c r="C28" s="217"/>
      <c r="D28" s="218"/>
      <c r="E28" s="218"/>
      <c r="F28" s="218"/>
      <c r="G28" s="689"/>
      <c r="H28" s="1534">
        <v>0</v>
      </c>
      <c r="I28" s="1535">
        <f t="shared" si="1"/>
        <v>0</v>
      </c>
    </row>
    <row r="29" spans="1:12" x14ac:dyDescent="0.2">
      <c r="A29" s="219"/>
      <c r="B29" s="986"/>
      <c r="C29" s="217"/>
      <c r="D29" s="218"/>
      <c r="E29" s="218"/>
      <c r="F29" s="218"/>
      <c r="G29" s="689"/>
      <c r="H29" s="1534">
        <v>0</v>
      </c>
      <c r="I29" s="1535">
        <f t="shared" si="1"/>
        <v>0</v>
      </c>
    </row>
    <row r="30" spans="1:12" x14ac:dyDescent="0.2">
      <c r="A30" s="219"/>
      <c r="B30" s="986"/>
      <c r="C30" s="217"/>
      <c r="D30" s="218"/>
      <c r="E30" s="218"/>
      <c r="F30" s="218"/>
      <c r="G30" s="689"/>
      <c r="H30" s="1534">
        <v>0</v>
      </c>
      <c r="I30" s="1535">
        <f t="shared" si="1"/>
        <v>0</v>
      </c>
    </row>
    <row r="31" spans="1:12" x14ac:dyDescent="0.2">
      <c r="A31" s="219"/>
      <c r="B31" s="986"/>
      <c r="C31" s="217"/>
      <c r="D31" s="218"/>
      <c r="E31" s="218"/>
      <c r="F31" s="218"/>
      <c r="G31" s="689"/>
      <c r="H31" s="1534">
        <v>0</v>
      </c>
      <c r="I31" s="1535">
        <f t="shared" si="1"/>
        <v>0</v>
      </c>
    </row>
    <row r="32" spans="1:12" x14ac:dyDescent="0.2">
      <c r="A32" s="219"/>
      <c r="B32" s="986"/>
      <c r="C32" s="217"/>
      <c r="D32" s="218"/>
      <c r="E32" s="218"/>
      <c r="F32" s="218"/>
      <c r="G32" s="689"/>
      <c r="H32" s="1534">
        <v>0</v>
      </c>
      <c r="I32" s="1535">
        <f t="shared" si="1"/>
        <v>0</v>
      </c>
    </row>
    <row r="33" spans="1:9" x14ac:dyDescent="0.2">
      <c r="A33" s="219"/>
      <c r="B33" s="986"/>
      <c r="C33" s="217"/>
      <c r="D33" s="218"/>
      <c r="E33" s="218"/>
      <c r="F33" s="218"/>
      <c r="G33" s="689"/>
      <c r="H33" s="1534">
        <v>0</v>
      </c>
      <c r="I33" s="1535">
        <f t="shared" si="1"/>
        <v>0</v>
      </c>
    </row>
    <row r="34" spans="1:9" x14ac:dyDescent="0.2">
      <c r="A34" s="219"/>
      <c r="B34" s="986"/>
      <c r="C34" s="217"/>
      <c r="D34" s="218"/>
      <c r="E34" s="218"/>
      <c r="F34" s="218"/>
      <c r="G34" s="689"/>
      <c r="H34" s="1534">
        <v>0</v>
      </c>
      <c r="I34" s="1535">
        <f t="shared" si="1"/>
        <v>0</v>
      </c>
    </row>
    <row r="35" spans="1:9" x14ac:dyDescent="0.2">
      <c r="A35" s="219"/>
      <c r="B35" s="986"/>
      <c r="C35" s="217"/>
      <c r="D35" s="218"/>
      <c r="E35" s="218"/>
      <c r="F35" s="218"/>
      <c r="G35" s="689"/>
      <c r="H35" s="1534">
        <v>0</v>
      </c>
      <c r="I35" s="1535">
        <f t="shared" si="1"/>
        <v>0</v>
      </c>
    </row>
    <row r="36" spans="1:9" x14ac:dyDescent="0.2">
      <c r="A36" s="219"/>
      <c r="B36" s="986"/>
      <c r="C36" s="217"/>
      <c r="D36" s="218"/>
      <c r="E36" s="218"/>
      <c r="F36" s="218"/>
      <c r="G36" s="689"/>
      <c r="H36" s="1543">
        <v>0</v>
      </c>
      <c r="I36" s="1535">
        <f t="shared" si="1"/>
        <v>0</v>
      </c>
    </row>
    <row r="37" spans="1:9" x14ac:dyDescent="0.2">
      <c r="A37" s="220"/>
      <c r="B37" s="221"/>
      <c r="C37" s="221"/>
      <c r="D37" s="221"/>
      <c r="E37" s="221"/>
      <c r="F37" s="221"/>
      <c r="G37" s="690"/>
      <c r="H37" s="1544" t="s">
        <v>145</v>
      </c>
      <c r="I37" s="1540">
        <f>SUM(I27:I36)</f>
        <v>0</v>
      </c>
    </row>
    <row r="38" spans="1:9" ht="15.75" thickBot="1" x14ac:dyDescent="0.25">
      <c r="A38" s="209"/>
      <c r="B38" s="210"/>
      <c r="C38" s="210"/>
      <c r="D38" s="210"/>
      <c r="E38" s="210"/>
      <c r="F38" s="210"/>
      <c r="G38" s="1446"/>
      <c r="H38" s="1545" t="s">
        <v>261</v>
      </c>
      <c r="I38" s="1542">
        <v>0</v>
      </c>
    </row>
    <row r="39" spans="1:9" ht="16.5" thickTop="1" thickBot="1" x14ac:dyDescent="0.25">
      <c r="A39" s="1449"/>
      <c r="B39" s="1450"/>
      <c r="C39" s="1450"/>
      <c r="D39" s="1450"/>
      <c r="E39" s="1450"/>
      <c r="F39" s="1450"/>
      <c r="G39" s="1451"/>
      <c r="H39" s="1450"/>
      <c r="I39" s="1452"/>
    </row>
    <row r="40" spans="1:9" ht="15.75" thickTop="1" x14ac:dyDescent="0.2">
      <c r="A40" s="1441" t="s">
        <v>419</v>
      </c>
      <c r="B40" s="1442"/>
      <c r="C40" s="1443"/>
      <c r="D40" s="1443"/>
      <c r="E40" s="1443"/>
      <c r="F40" s="1443"/>
      <c r="G40" s="1447"/>
      <c r="H40" s="1443"/>
      <c r="I40" s="1448"/>
    </row>
    <row r="41" spans="1:9" ht="30" x14ac:dyDescent="0.2">
      <c r="A41" s="995" t="s">
        <v>373</v>
      </c>
      <c r="B41" s="709" t="s">
        <v>3</v>
      </c>
      <c r="C41" s="681" t="s">
        <v>36</v>
      </c>
      <c r="D41" s="682" t="s">
        <v>20</v>
      </c>
      <c r="E41" s="682" t="s">
        <v>37</v>
      </c>
      <c r="F41" s="683" t="s">
        <v>38</v>
      </c>
      <c r="G41" s="691" t="s">
        <v>7</v>
      </c>
      <c r="H41" s="682" t="s">
        <v>325</v>
      </c>
      <c r="I41" s="686" t="s">
        <v>39</v>
      </c>
    </row>
    <row r="42" spans="1:9" x14ac:dyDescent="0.2">
      <c r="A42" s="213"/>
      <c r="B42" s="984"/>
      <c r="C42" s="214"/>
      <c r="D42" s="215"/>
      <c r="E42" s="215"/>
      <c r="F42" s="215"/>
      <c r="G42" s="688"/>
      <c r="H42" s="1532"/>
      <c r="I42" s="1533">
        <f t="shared" ref="I42:I54" si="2">G42*H42</f>
        <v>0</v>
      </c>
    </row>
    <row r="43" spans="1:9" x14ac:dyDescent="0.2">
      <c r="A43" s="216"/>
      <c r="B43" s="985"/>
      <c r="C43" s="217"/>
      <c r="D43" s="218"/>
      <c r="E43" s="218"/>
      <c r="F43" s="218"/>
      <c r="G43" s="689"/>
      <c r="H43" s="1534">
        <v>0</v>
      </c>
      <c r="I43" s="1535">
        <f t="shared" si="2"/>
        <v>0</v>
      </c>
    </row>
    <row r="44" spans="1:9" x14ac:dyDescent="0.2">
      <c r="A44" s="219"/>
      <c r="B44" s="986"/>
      <c r="C44" s="217"/>
      <c r="D44" s="218"/>
      <c r="E44" s="218"/>
      <c r="F44" s="218"/>
      <c r="G44" s="689"/>
      <c r="H44" s="1534">
        <v>0</v>
      </c>
      <c r="I44" s="1535">
        <f t="shared" si="2"/>
        <v>0</v>
      </c>
    </row>
    <row r="45" spans="1:9" x14ac:dyDescent="0.2">
      <c r="A45" s="219"/>
      <c r="B45" s="986"/>
      <c r="C45" s="217"/>
      <c r="D45" s="218"/>
      <c r="E45" s="218"/>
      <c r="F45" s="218"/>
      <c r="G45" s="689"/>
      <c r="H45" s="1534">
        <v>0</v>
      </c>
      <c r="I45" s="1535">
        <f t="shared" si="2"/>
        <v>0</v>
      </c>
    </row>
    <row r="46" spans="1:9" x14ac:dyDescent="0.2">
      <c r="A46" s="219"/>
      <c r="B46" s="986"/>
      <c r="C46" s="217"/>
      <c r="D46" s="218"/>
      <c r="E46" s="218"/>
      <c r="F46" s="218"/>
      <c r="G46" s="689"/>
      <c r="H46" s="1534">
        <v>0</v>
      </c>
      <c r="I46" s="1535">
        <f t="shared" si="2"/>
        <v>0</v>
      </c>
    </row>
    <row r="47" spans="1:9" x14ac:dyDescent="0.2">
      <c r="A47" s="219"/>
      <c r="B47" s="986"/>
      <c r="C47" s="217"/>
      <c r="D47" s="218"/>
      <c r="E47" s="218"/>
      <c r="F47" s="218"/>
      <c r="G47" s="689"/>
      <c r="H47" s="1534">
        <v>0</v>
      </c>
      <c r="I47" s="1535">
        <f t="shared" si="2"/>
        <v>0</v>
      </c>
    </row>
    <row r="48" spans="1:9" x14ac:dyDescent="0.2">
      <c r="A48" s="219"/>
      <c r="B48" s="986"/>
      <c r="C48" s="217"/>
      <c r="D48" s="218"/>
      <c r="E48" s="218"/>
      <c r="F48" s="218"/>
      <c r="G48" s="689"/>
      <c r="H48" s="1534">
        <v>0</v>
      </c>
      <c r="I48" s="1535">
        <f t="shared" si="2"/>
        <v>0</v>
      </c>
    </row>
    <row r="49" spans="1:9" x14ac:dyDescent="0.2">
      <c r="A49" s="219"/>
      <c r="B49" s="986"/>
      <c r="C49" s="217"/>
      <c r="D49" s="218"/>
      <c r="E49" s="218"/>
      <c r="F49" s="218"/>
      <c r="G49" s="689"/>
      <c r="H49" s="1534">
        <v>0</v>
      </c>
      <c r="I49" s="1535">
        <f t="shared" si="2"/>
        <v>0</v>
      </c>
    </row>
    <row r="50" spans="1:9" x14ac:dyDescent="0.2">
      <c r="A50" s="219"/>
      <c r="B50" s="986"/>
      <c r="C50" s="217"/>
      <c r="D50" s="218"/>
      <c r="E50" s="218"/>
      <c r="F50" s="218"/>
      <c r="G50" s="689"/>
      <c r="H50" s="1534">
        <v>0</v>
      </c>
      <c r="I50" s="1535">
        <f t="shared" si="2"/>
        <v>0</v>
      </c>
    </row>
    <row r="51" spans="1:9" x14ac:dyDescent="0.2">
      <c r="A51" s="219"/>
      <c r="B51" s="986"/>
      <c r="C51" s="217"/>
      <c r="D51" s="218"/>
      <c r="E51" s="218"/>
      <c r="F51" s="218"/>
      <c r="G51" s="689"/>
      <c r="H51" s="1534">
        <v>0</v>
      </c>
      <c r="I51" s="1535">
        <f t="shared" si="2"/>
        <v>0</v>
      </c>
    </row>
    <row r="52" spans="1:9" x14ac:dyDescent="0.2">
      <c r="A52" s="219"/>
      <c r="B52" s="986"/>
      <c r="C52" s="217"/>
      <c r="D52" s="218"/>
      <c r="E52" s="218"/>
      <c r="F52" s="218"/>
      <c r="G52" s="689"/>
      <c r="H52" s="1534"/>
      <c r="I52" s="1535">
        <f t="shared" si="2"/>
        <v>0</v>
      </c>
    </row>
    <row r="53" spans="1:9" x14ac:dyDescent="0.2">
      <c r="A53" s="219"/>
      <c r="B53" s="986"/>
      <c r="C53" s="217"/>
      <c r="D53" s="218"/>
      <c r="E53" s="218"/>
      <c r="F53" s="218"/>
      <c r="G53" s="689"/>
      <c r="H53" s="1534"/>
      <c r="I53" s="1535">
        <f t="shared" si="2"/>
        <v>0</v>
      </c>
    </row>
    <row r="54" spans="1:9" x14ac:dyDescent="0.2">
      <c r="A54" s="229"/>
      <c r="B54" s="991"/>
      <c r="C54" s="230"/>
      <c r="D54" s="231"/>
      <c r="E54" s="231"/>
      <c r="F54" s="231"/>
      <c r="G54" s="689"/>
      <c r="H54" s="1534"/>
      <c r="I54" s="1536">
        <f t="shared" si="2"/>
        <v>0</v>
      </c>
    </row>
    <row r="55" spans="1:9" ht="15.75" thickBot="1" x14ac:dyDescent="0.25">
      <c r="A55" s="232"/>
      <c r="B55" s="992"/>
      <c r="C55" s="233"/>
      <c r="D55" s="234"/>
      <c r="E55" s="234"/>
      <c r="F55" s="234"/>
      <c r="G55" s="692"/>
      <c r="H55" s="1537"/>
      <c r="I55" s="1538">
        <f>G55*H55</f>
        <v>0</v>
      </c>
    </row>
    <row r="56" spans="1:9" ht="15.75" thickTop="1" x14ac:dyDescent="0.2">
      <c r="A56" s="220"/>
      <c r="B56" s="221"/>
      <c r="C56" s="221"/>
      <c r="D56" s="221"/>
      <c r="E56" s="221"/>
      <c r="F56" s="221"/>
      <c r="G56" s="694"/>
      <c r="H56" s="1546" t="s">
        <v>221</v>
      </c>
      <c r="I56" s="1540">
        <f>SUM(I42:I55)</f>
        <v>0</v>
      </c>
    </row>
    <row r="57" spans="1:9" ht="15.75" thickBot="1" x14ac:dyDescent="0.25">
      <c r="A57" s="235"/>
      <c r="B57" s="236"/>
      <c r="C57" s="236"/>
      <c r="D57" s="236"/>
      <c r="E57" s="236"/>
      <c r="F57" s="236"/>
      <c r="G57" s="695"/>
      <c r="H57" s="363" t="s">
        <v>261</v>
      </c>
      <c r="I57" s="1459"/>
    </row>
    <row r="58" spans="1:9" ht="16.5" thickTop="1" thickBot="1" x14ac:dyDescent="0.25">
      <c r="A58" s="1455"/>
      <c r="B58" s="1456"/>
      <c r="C58" s="1456"/>
      <c r="D58" s="1456"/>
      <c r="E58" s="1456"/>
      <c r="F58" s="1456"/>
      <c r="G58" s="1457"/>
      <c r="H58" s="1458"/>
      <c r="I58" s="1460"/>
    </row>
    <row r="59" spans="1:9" ht="15.75" thickTop="1" x14ac:dyDescent="0.2">
      <c r="A59" s="1453" t="s">
        <v>602</v>
      </c>
      <c r="B59" s="1454"/>
      <c r="C59" s="1443"/>
      <c r="D59" s="1443"/>
      <c r="E59" s="1443"/>
      <c r="F59" s="1443"/>
      <c r="G59" s="1447"/>
      <c r="H59" s="1443"/>
      <c r="I59" s="1448"/>
    </row>
    <row r="60" spans="1:9" ht="30" x14ac:dyDescent="0.2">
      <c r="A60" s="995" t="s">
        <v>373</v>
      </c>
      <c r="B60" s="709" t="s">
        <v>3</v>
      </c>
      <c r="C60" s="681" t="s">
        <v>36</v>
      </c>
      <c r="D60" s="682" t="s">
        <v>20</v>
      </c>
      <c r="E60" s="682" t="s">
        <v>37</v>
      </c>
      <c r="F60" s="683" t="s">
        <v>38</v>
      </c>
      <c r="G60" s="691" t="s">
        <v>7</v>
      </c>
      <c r="H60" s="682" t="s">
        <v>325</v>
      </c>
      <c r="I60" s="686" t="s">
        <v>39</v>
      </c>
    </row>
    <row r="61" spans="1:9" x14ac:dyDescent="0.2">
      <c r="A61" s="213"/>
      <c r="B61" s="984"/>
      <c r="C61" s="214"/>
      <c r="D61" s="215"/>
      <c r="E61" s="215"/>
      <c r="F61" s="215"/>
      <c r="G61" s="688"/>
      <c r="H61" s="1547"/>
      <c r="I61" s="1533">
        <f t="shared" ref="I61:I74" si="3">G61*H61</f>
        <v>0</v>
      </c>
    </row>
    <row r="62" spans="1:9" x14ac:dyDescent="0.2">
      <c r="A62" s="216"/>
      <c r="B62" s="985"/>
      <c r="C62" s="217"/>
      <c r="D62" s="218"/>
      <c r="E62" s="218"/>
      <c r="F62" s="218"/>
      <c r="G62" s="689"/>
      <c r="H62" s="1548">
        <v>0</v>
      </c>
      <c r="I62" s="1535">
        <f t="shared" si="3"/>
        <v>0</v>
      </c>
    </row>
    <row r="63" spans="1:9" x14ac:dyDescent="0.2">
      <c r="A63" s="219"/>
      <c r="B63" s="986"/>
      <c r="C63" s="217"/>
      <c r="D63" s="218"/>
      <c r="E63" s="218"/>
      <c r="F63" s="218"/>
      <c r="G63" s="689"/>
      <c r="H63" s="1548">
        <v>0</v>
      </c>
      <c r="I63" s="1535">
        <f t="shared" si="3"/>
        <v>0</v>
      </c>
    </row>
    <row r="64" spans="1:9" x14ac:dyDescent="0.2">
      <c r="A64" s="219"/>
      <c r="B64" s="986"/>
      <c r="C64" s="217"/>
      <c r="D64" s="218"/>
      <c r="E64" s="218"/>
      <c r="F64" s="218"/>
      <c r="G64" s="689"/>
      <c r="H64" s="1548">
        <v>0</v>
      </c>
      <c r="I64" s="1535">
        <f t="shared" si="3"/>
        <v>0</v>
      </c>
    </row>
    <row r="65" spans="1:12" x14ac:dyDescent="0.2">
      <c r="A65" s="219"/>
      <c r="B65" s="986"/>
      <c r="C65" s="217"/>
      <c r="D65" s="218"/>
      <c r="E65" s="218"/>
      <c r="F65" s="218"/>
      <c r="G65" s="689"/>
      <c r="H65" s="1548">
        <v>0</v>
      </c>
      <c r="I65" s="1535">
        <f t="shared" si="3"/>
        <v>0</v>
      </c>
    </row>
    <row r="66" spans="1:12" x14ac:dyDescent="0.2">
      <c r="A66" s="219"/>
      <c r="B66" s="986"/>
      <c r="C66" s="217"/>
      <c r="D66" s="218"/>
      <c r="E66" s="218"/>
      <c r="F66" s="218"/>
      <c r="G66" s="689"/>
      <c r="H66" s="1548">
        <v>0</v>
      </c>
      <c r="I66" s="1535">
        <f t="shared" si="3"/>
        <v>0</v>
      </c>
    </row>
    <row r="67" spans="1:12" x14ac:dyDescent="0.2">
      <c r="A67" s="219"/>
      <c r="B67" s="986"/>
      <c r="C67" s="217"/>
      <c r="D67" s="218"/>
      <c r="E67" s="218"/>
      <c r="F67" s="218"/>
      <c r="G67" s="689"/>
      <c r="H67" s="1548">
        <v>0</v>
      </c>
      <c r="I67" s="1535">
        <f t="shared" si="3"/>
        <v>0</v>
      </c>
    </row>
    <row r="68" spans="1:12" x14ac:dyDescent="0.2">
      <c r="A68" s="219"/>
      <c r="B68" s="986"/>
      <c r="C68" s="217"/>
      <c r="D68" s="218"/>
      <c r="E68" s="218"/>
      <c r="F68" s="218"/>
      <c r="G68" s="689"/>
      <c r="H68" s="1548">
        <v>0</v>
      </c>
      <c r="I68" s="1535">
        <f t="shared" si="3"/>
        <v>0</v>
      </c>
    </row>
    <row r="69" spans="1:12" x14ac:dyDescent="0.2">
      <c r="A69" s="219"/>
      <c r="B69" s="986"/>
      <c r="C69" s="217"/>
      <c r="D69" s="218"/>
      <c r="E69" s="218"/>
      <c r="F69" s="218"/>
      <c r="G69" s="689"/>
      <c r="H69" s="1548">
        <v>0</v>
      </c>
      <c r="I69" s="1535">
        <f t="shared" si="3"/>
        <v>0</v>
      </c>
    </row>
    <row r="70" spans="1:12" x14ac:dyDescent="0.2">
      <c r="A70" s="219"/>
      <c r="B70" s="986"/>
      <c r="C70" s="217"/>
      <c r="D70" s="218"/>
      <c r="E70" s="218"/>
      <c r="F70" s="218"/>
      <c r="G70" s="689"/>
      <c r="H70" s="1548">
        <v>0</v>
      </c>
      <c r="I70" s="1535">
        <f t="shared" si="3"/>
        <v>0</v>
      </c>
    </row>
    <row r="71" spans="1:12" x14ac:dyDescent="0.2">
      <c r="A71" s="219"/>
      <c r="B71" s="986"/>
      <c r="C71" s="217"/>
      <c r="D71" s="218"/>
      <c r="E71" s="218"/>
      <c r="F71" s="218"/>
      <c r="G71" s="689"/>
      <c r="H71" s="1534"/>
      <c r="I71" s="1535">
        <f t="shared" si="3"/>
        <v>0</v>
      </c>
    </row>
    <row r="72" spans="1:12" x14ac:dyDescent="0.2">
      <c r="A72" s="219"/>
      <c r="B72" s="986"/>
      <c r="C72" s="217"/>
      <c r="D72" s="218"/>
      <c r="E72" s="218"/>
      <c r="F72" s="218"/>
      <c r="G72" s="689"/>
      <c r="H72" s="1534"/>
      <c r="I72" s="1535">
        <f t="shared" si="3"/>
        <v>0</v>
      </c>
    </row>
    <row r="73" spans="1:12" x14ac:dyDescent="0.2">
      <c r="A73" s="229"/>
      <c r="B73" s="991"/>
      <c r="C73" s="230"/>
      <c r="D73" s="231"/>
      <c r="E73" s="231"/>
      <c r="F73" s="231"/>
      <c r="G73" s="689"/>
      <c r="H73" s="1534"/>
      <c r="I73" s="1536">
        <f t="shared" si="3"/>
        <v>0</v>
      </c>
    </row>
    <row r="74" spans="1:12" ht="15.75" thickBot="1" x14ac:dyDescent="0.25">
      <c r="A74" s="232"/>
      <c r="B74" s="992"/>
      <c r="C74" s="233"/>
      <c r="D74" s="234"/>
      <c r="E74" s="234"/>
      <c r="F74" s="234"/>
      <c r="G74" s="692"/>
      <c r="H74" s="1537"/>
      <c r="I74" s="1538">
        <f t="shared" si="3"/>
        <v>0</v>
      </c>
    </row>
    <row r="75" spans="1:12" ht="15.75" thickTop="1" x14ac:dyDescent="0.2">
      <c r="A75" s="220"/>
      <c r="B75" s="221"/>
      <c r="C75" s="221"/>
      <c r="D75" s="221"/>
      <c r="E75" s="221"/>
      <c r="F75" s="365"/>
      <c r="G75" s="365"/>
      <c r="H75" s="365" t="s">
        <v>147</v>
      </c>
      <c r="I75" s="1549">
        <f>SUM(I61:I74)</f>
        <v>0</v>
      </c>
    </row>
    <row r="76" spans="1:12" x14ac:dyDescent="0.2">
      <c r="A76" s="207"/>
      <c r="B76" s="207"/>
      <c r="C76" s="207"/>
      <c r="D76" s="207"/>
      <c r="E76" s="207"/>
      <c r="F76" s="366"/>
      <c r="G76" s="366"/>
      <c r="H76" s="366" t="s">
        <v>261</v>
      </c>
      <c r="I76" s="1550"/>
    </row>
    <row r="77" spans="1:12" ht="15.75" x14ac:dyDescent="0.25">
      <c r="A77" s="207"/>
      <c r="B77" s="207"/>
      <c r="C77" s="207"/>
      <c r="D77" s="207"/>
      <c r="E77" s="207"/>
      <c r="F77" s="366"/>
      <c r="G77" s="367"/>
      <c r="H77" s="368" t="s">
        <v>222</v>
      </c>
      <c r="I77" s="1551">
        <f>I56+I75</f>
        <v>0</v>
      </c>
      <c r="K77" s="134"/>
      <c r="L77" s="364"/>
    </row>
    <row r="78" spans="1:12" ht="15.75" thickBot="1" x14ac:dyDescent="0.25">
      <c r="A78" s="331"/>
      <c r="B78" s="331"/>
      <c r="C78" s="331"/>
      <c r="D78" s="331"/>
      <c r="E78" s="331"/>
      <c r="F78" s="369"/>
      <c r="G78" s="369"/>
      <c r="H78" s="370" t="s">
        <v>261</v>
      </c>
      <c r="I78" s="1552">
        <f>I38+I23+I57+I76</f>
        <v>0</v>
      </c>
    </row>
    <row r="79" spans="1:12" ht="15.75" thickTop="1" x14ac:dyDescent="0.2"/>
  </sheetData>
  <mergeCells count="4">
    <mergeCell ref="C3:D3"/>
    <mergeCell ref="G5:I5"/>
    <mergeCell ref="G6:I6"/>
    <mergeCell ref="G7:I7"/>
  </mergeCells>
  <phoneticPr fontId="33" type="noConversion"/>
  <printOptions horizontalCentered="1"/>
  <pageMargins left="0.55118110236220474" right="0.55118110236220474" top="0.78740157480314965" bottom="0.78740157480314965" header="0.51181102362204722" footer="0.51181102362204722"/>
  <pageSetup paperSize="9" scale="75" orientation="portrait" horizontalDpi="300" verticalDpi="300" r:id="rId1"/>
  <headerFooter alignWithMargins="0">
    <oddFooter>&amp;L&amp;8&amp;F (Rev 1 of 310805)&amp;C&amp;8&amp;A&amp;R&amp;8PRINT DATE: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opLeftCell="D1" workbookViewId="0">
      <selection activeCell="E7" sqref="E7"/>
    </sheetView>
  </sheetViews>
  <sheetFormatPr defaultRowHeight="15" x14ac:dyDescent="0.2"/>
  <sheetData>
    <row r="1" spans="1:15" ht="15.75" thickTop="1" x14ac:dyDescent="0.2">
      <c r="A1" s="1181"/>
      <c r="B1" s="1087"/>
      <c r="C1" s="1087"/>
      <c r="D1" s="1182" t="s">
        <v>489</v>
      </c>
      <c r="E1" s="1183"/>
      <c r="F1" s="1183"/>
      <c r="G1" s="1087"/>
      <c r="H1" s="1087"/>
      <c r="I1" s="1087"/>
      <c r="J1" s="1087"/>
      <c r="K1" s="1087"/>
      <c r="L1" s="1087"/>
      <c r="M1" s="1088" t="s">
        <v>490</v>
      </c>
      <c r="N1" s="1184"/>
      <c r="O1" s="1088"/>
    </row>
    <row r="2" spans="1:15" x14ac:dyDescent="0.2">
      <c r="A2" s="1185"/>
      <c r="B2" s="982"/>
      <c r="C2" s="1096"/>
      <c r="D2" s="1096" t="s">
        <v>491</v>
      </c>
      <c r="E2" s="1096"/>
      <c r="F2" s="1096"/>
      <c r="G2" s="1096"/>
      <c r="H2" s="1096"/>
      <c r="I2" s="1096"/>
      <c r="J2" s="1096"/>
      <c r="K2" s="1096"/>
      <c r="L2" s="1096"/>
      <c r="M2" s="1096"/>
      <c r="N2" s="982" t="s">
        <v>492</v>
      </c>
      <c r="O2" s="1092"/>
    </row>
    <row r="3" spans="1:15" x14ac:dyDescent="0.2">
      <c r="A3" s="1185"/>
      <c r="B3" s="982"/>
      <c r="C3" s="1096"/>
      <c r="D3" s="1096"/>
      <c r="E3" s="1096"/>
      <c r="F3" s="1096"/>
      <c r="G3" s="1096"/>
      <c r="H3" s="1096"/>
      <c r="I3" s="1096"/>
      <c r="J3" s="1096"/>
      <c r="K3" s="1096"/>
      <c r="L3" s="1096"/>
      <c r="M3" s="1096"/>
      <c r="N3" s="1096"/>
      <c r="O3" s="1092"/>
    </row>
    <row r="4" spans="1:15" x14ac:dyDescent="0.2">
      <c r="A4" s="1185"/>
      <c r="B4" s="982"/>
      <c r="C4" s="1096"/>
      <c r="D4" s="1096"/>
      <c r="E4" s="1186" t="s">
        <v>493</v>
      </c>
      <c r="F4" s="1096"/>
      <c r="G4" s="1096"/>
      <c r="H4" s="1096"/>
      <c r="I4" s="1187" t="s">
        <v>439</v>
      </c>
      <c r="J4" s="1188">
        <v>0</v>
      </c>
      <c r="K4" s="1096"/>
      <c r="L4" s="1096"/>
      <c r="M4" s="1189" t="s">
        <v>494</v>
      </c>
      <c r="N4" s="1096"/>
      <c r="O4" s="1190"/>
    </row>
    <row r="5" spans="1:15" x14ac:dyDescent="0.2">
      <c r="A5" s="1185"/>
      <c r="B5" s="982"/>
      <c r="C5" s="1096"/>
      <c r="D5" s="1096"/>
      <c r="E5" s="1952" t="s">
        <v>205</v>
      </c>
      <c r="F5" s="1953"/>
      <c r="G5" s="1954">
        <v>0</v>
      </c>
      <c r="H5" s="1955"/>
      <c r="I5" s="1096"/>
      <c r="J5" s="1096"/>
      <c r="K5" s="1096"/>
      <c r="L5" s="1096"/>
      <c r="M5" s="1189" t="s">
        <v>495</v>
      </c>
      <c r="N5" s="1956"/>
      <c r="O5" s="1957"/>
    </row>
    <row r="6" spans="1:15" x14ac:dyDescent="0.2">
      <c r="A6" s="1191" t="s">
        <v>496</v>
      </c>
      <c r="B6" s="982"/>
      <c r="C6" s="1192"/>
      <c r="D6" s="1098" t="s">
        <v>439</v>
      </c>
      <c r="E6" s="1111"/>
      <c r="F6" s="1111"/>
      <c r="G6" s="1111"/>
      <c r="H6" s="1111"/>
      <c r="I6" s="1111"/>
      <c r="J6" s="1111"/>
      <c r="K6" s="1111"/>
      <c r="L6" s="1111"/>
      <c r="M6" s="1111"/>
      <c r="N6" s="1096"/>
      <c r="O6" s="1092"/>
    </row>
    <row r="7" spans="1:15" x14ac:dyDescent="0.2">
      <c r="A7" s="1191" t="s">
        <v>497</v>
      </c>
      <c r="B7" s="982"/>
      <c r="C7" s="1187"/>
      <c r="D7" s="1098" t="s">
        <v>439</v>
      </c>
      <c r="E7" s="1111"/>
      <c r="F7" s="1111"/>
      <c r="G7" s="1111"/>
      <c r="H7" s="1111"/>
      <c r="I7" s="1111"/>
      <c r="J7" s="1193"/>
      <c r="K7" s="1111"/>
      <c r="L7" s="1111"/>
      <c r="M7" s="1111"/>
      <c r="N7" s="1096"/>
      <c r="O7" s="1092"/>
    </row>
    <row r="8" spans="1:15" x14ac:dyDescent="0.2">
      <c r="A8" s="1185"/>
      <c r="B8" s="982"/>
      <c r="C8" s="1096"/>
      <c r="D8" s="982"/>
      <c r="E8" s="982"/>
      <c r="F8" s="982"/>
      <c r="G8" s="982"/>
      <c r="H8" s="982"/>
      <c r="I8" s="982"/>
      <c r="J8" s="1194"/>
      <c r="K8" s="982"/>
      <c r="L8" s="982"/>
      <c r="M8" s="982"/>
      <c r="N8" s="982"/>
      <c r="O8" s="1092"/>
    </row>
    <row r="9" spans="1:15" x14ac:dyDescent="0.2">
      <c r="A9" s="1191" t="s">
        <v>498</v>
      </c>
      <c r="B9" s="982"/>
      <c r="C9" s="1098" t="s">
        <v>499</v>
      </c>
      <c r="D9" s="1096"/>
      <c r="E9" s="1096"/>
      <c r="F9" s="1096"/>
      <c r="G9" s="1096"/>
      <c r="H9" s="982"/>
      <c r="I9" s="982"/>
      <c r="J9" s="1096"/>
      <c r="K9" s="1096"/>
      <c r="L9" s="1096"/>
      <c r="M9" s="1096"/>
      <c r="N9" s="1096"/>
      <c r="O9" s="1092"/>
    </row>
    <row r="10" spans="1:15" x14ac:dyDescent="0.2">
      <c r="A10" s="1195" t="s">
        <v>500</v>
      </c>
      <c r="B10" s="1196"/>
      <c r="C10" s="1197"/>
      <c r="D10" s="1197"/>
      <c r="E10" s="1197"/>
      <c r="F10" s="1197"/>
      <c r="G10" s="1197"/>
      <c r="H10" s="1198" t="s">
        <v>501</v>
      </c>
      <c r="I10" s="1199"/>
      <c r="J10" s="1200" t="s">
        <v>502</v>
      </c>
      <c r="K10" s="1160" t="s">
        <v>503</v>
      </c>
      <c r="L10" s="1201"/>
      <c r="M10" s="1202"/>
      <c r="N10" s="1203" t="s">
        <v>504</v>
      </c>
      <c r="O10" s="1204" t="s">
        <v>505</v>
      </c>
    </row>
    <row r="11" spans="1:15" x14ac:dyDescent="0.2">
      <c r="A11" s="1205"/>
      <c r="B11" s="1206"/>
      <c r="C11" s="1207"/>
      <c r="D11" s="1208" t="s">
        <v>506</v>
      </c>
      <c r="E11" s="1209"/>
      <c r="F11" s="1210" t="s">
        <v>390</v>
      </c>
      <c r="G11" s="1211"/>
      <c r="H11" s="1143" t="s">
        <v>507</v>
      </c>
      <c r="I11" s="982"/>
      <c r="J11" s="1212" t="s">
        <v>508</v>
      </c>
      <c r="K11" s="1213" t="s">
        <v>509</v>
      </c>
      <c r="L11" s="1206" t="s">
        <v>510</v>
      </c>
      <c r="M11" s="1200" t="s">
        <v>511</v>
      </c>
      <c r="N11" s="1214" t="s">
        <v>512</v>
      </c>
      <c r="O11" s="1215" t="s">
        <v>513</v>
      </c>
    </row>
    <row r="12" spans="1:15" x14ac:dyDescent="0.2">
      <c r="A12" s="1216"/>
      <c r="B12" s="1958" t="s">
        <v>3</v>
      </c>
      <c r="C12" s="1959"/>
      <c r="D12" s="1217" t="s">
        <v>514</v>
      </c>
      <c r="E12" s="1218"/>
      <c r="F12" s="1219" t="s">
        <v>514</v>
      </c>
      <c r="G12" s="1218"/>
      <c r="H12" s="1958" t="s">
        <v>515</v>
      </c>
      <c r="I12" s="1960"/>
      <c r="J12" s="1220" t="s">
        <v>516</v>
      </c>
      <c r="K12" s="1221" t="s">
        <v>517</v>
      </c>
      <c r="L12" s="1219" t="s">
        <v>518</v>
      </c>
      <c r="M12" s="1222" t="s">
        <v>519</v>
      </c>
      <c r="N12" s="1220" t="s">
        <v>520</v>
      </c>
      <c r="O12" s="1223" t="s">
        <v>521</v>
      </c>
    </row>
    <row r="13" spans="1:15" x14ac:dyDescent="0.2">
      <c r="A13" s="1224" t="s">
        <v>522</v>
      </c>
      <c r="B13" s="1225"/>
      <c r="C13" s="1226"/>
      <c r="D13" s="1961"/>
      <c r="E13" s="1962"/>
      <c r="F13" s="1225"/>
      <c r="G13" s="1226"/>
      <c r="H13" s="1227"/>
      <c r="I13" s="1228"/>
      <c r="J13" s="1229"/>
      <c r="K13" s="1230"/>
      <c r="L13" s="1231"/>
      <c r="M13" s="1232"/>
      <c r="N13" s="1226"/>
      <c r="O13" s="1233"/>
    </row>
    <row r="14" spans="1:15" x14ac:dyDescent="0.2">
      <c r="A14" s="1234" t="s">
        <v>523</v>
      </c>
      <c r="B14" s="1235"/>
      <c r="C14" s="1124"/>
      <c r="D14" s="1221"/>
      <c r="E14" s="1236"/>
      <c r="F14" s="1235"/>
      <c r="G14" s="1124"/>
      <c r="H14" s="1237"/>
      <c r="I14" s="1238"/>
      <c r="J14" s="1239"/>
      <c r="K14" s="1240"/>
      <c r="L14" s="1240"/>
      <c r="M14" s="1241"/>
      <c r="N14" s="1220"/>
      <c r="O14" s="1242"/>
    </row>
    <row r="15" spans="1:15" x14ac:dyDescent="0.2">
      <c r="A15" s="1243"/>
      <c r="B15" s="1244"/>
      <c r="C15" s="982"/>
      <c r="D15" s="1214"/>
      <c r="E15" s="1094"/>
      <c r="F15" s="1244"/>
      <c r="G15" s="982"/>
      <c r="H15" s="982"/>
      <c r="I15" s="982"/>
      <c r="J15" s="1192" t="s">
        <v>358</v>
      </c>
      <c r="K15" s="1214" t="s">
        <v>360</v>
      </c>
      <c r="L15" s="1192" t="s">
        <v>362</v>
      </c>
      <c r="M15" s="1214" t="s">
        <v>364</v>
      </c>
      <c r="N15" s="982"/>
      <c r="O15" s="1245" t="s">
        <v>7</v>
      </c>
    </row>
    <row r="16" spans="1:15" ht="15.75" thickBot="1" x14ac:dyDescent="0.25">
      <c r="A16" s="1185" t="s">
        <v>416</v>
      </c>
      <c r="B16" s="1244"/>
      <c r="C16" s="982"/>
      <c r="D16" s="1214"/>
      <c r="E16" s="1094"/>
      <c r="F16" s="1244"/>
      <c r="G16" s="982"/>
      <c r="H16" s="982"/>
      <c r="I16" s="982"/>
      <c r="J16" s="1098" t="s">
        <v>524</v>
      </c>
      <c r="K16" s="982"/>
      <c r="L16" s="1117"/>
      <c r="M16" s="1098"/>
      <c r="N16" s="982"/>
      <c r="O16" s="1246">
        <f>J13+J14+K13+K14+L13+L14+M13+M14</f>
        <v>0</v>
      </c>
    </row>
    <row r="17" spans="1:15" x14ac:dyDescent="0.2">
      <c r="A17" s="1185" t="s">
        <v>417</v>
      </c>
      <c r="B17" s="1244"/>
      <c r="C17" s="982"/>
      <c r="D17" s="1214"/>
      <c r="E17" s="1247"/>
      <c r="F17" s="1244"/>
      <c r="G17" s="982"/>
      <c r="H17" s="982"/>
      <c r="I17" s="982"/>
      <c r="J17" s="1214"/>
      <c r="K17" s="1248"/>
      <c r="L17" s="1249"/>
      <c r="M17" s="1250"/>
      <c r="N17" s="1251" t="s">
        <v>525</v>
      </c>
      <c r="O17" s="1252" t="s">
        <v>7</v>
      </c>
    </row>
    <row r="18" spans="1:15" ht="15.75" thickBot="1" x14ac:dyDescent="0.25">
      <c r="A18" s="1253" t="s">
        <v>418</v>
      </c>
      <c r="B18" s="1254"/>
      <c r="C18" s="1171"/>
      <c r="D18" s="1255"/>
      <c r="E18" s="1256"/>
      <c r="F18" s="1254"/>
      <c r="G18" s="1171"/>
      <c r="H18" s="1171"/>
      <c r="I18" s="1171"/>
      <c r="J18" s="1255"/>
      <c r="K18" s="1257" t="s">
        <v>526</v>
      </c>
      <c r="L18" s="1256"/>
      <c r="M18" s="1255"/>
      <c r="N18" s="1258">
        <v>0</v>
      </c>
      <c r="O18" s="1259"/>
    </row>
    <row r="19" spans="1:15" ht="15.75" thickTop="1" x14ac:dyDescent="0.2">
      <c r="A19" s="1185"/>
      <c r="B19" s="1244"/>
      <c r="C19" s="982"/>
      <c r="D19" s="1214"/>
      <c r="E19" s="1247"/>
      <c r="F19" s="1244"/>
      <c r="G19" s="982"/>
      <c r="H19" s="982"/>
      <c r="I19" s="982"/>
      <c r="J19" s="1214"/>
      <c r="K19" s="1244"/>
      <c r="L19" s="1247"/>
      <c r="M19" s="1214"/>
      <c r="N19" s="1214"/>
      <c r="O19" s="1260"/>
    </row>
    <row r="20" spans="1:15" x14ac:dyDescent="0.2">
      <c r="A20" s="1195" t="s">
        <v>527</v>
      </c>
      <c r="B20" s="1197"/>
      <c r="C20" s="1196"/>
      <c r="D20" s="1197"/>
      <c r="E20" s="1197"/>
      <c r="F20" s="1197"/>
      <c r="G20" s="1197"/>
      <c r="H20" s="1197"/>
      <c r="I20" s="1197"/>
      <c r="J20" s="1197"/>
      <c r="K20" s="1197"/>
      <c r="L20" s="1197"/>
      <c r="M20" s="1197"/>
      <c r="N20" s="1197"/>
      <c r="O20" s="1261"/>
    </row>
    <row r="21" spans="1:15" x14ac:dyDescent="0.2">
      <c r="A21" s="1262"/>
      <c r="B21" s="1196" t="s">
        <v>528</v>
      </c>
      <c r="C21" s="1124"/>
      <c r="D21" s="1197"/>
      <c r="E21" s="1197"/>
      <c r="F21" s="1197"/>
      <c r="G21" s="1197"/>
      <c r="H21" s="1263"/>
      <c r="I21" s="1196" t="s">
        <v>529</v>
      </c>
      <c r="J21" s="1197"/>
      <c r="K21" s="1196"/>
      <c r="L21" s="1197"/>
      <c r="M21" s="1264" t="s">
        <v>530</v>
      </c>
      <c r="N21" s="1160"/>
      <c r="O21" s="1265"/>
    </row>
    <row r="22" spans="1:15" x14ac:dyDescent="0.2">
      <c r="A22" s="1266" t="s">
        <v>531</v>
      </c>
      <c r="B22" s="1218"/>
      <c r="C22" s="1267"/>
      <c r="D22" s="1268" t="s">
        <v>532</v>
      </c>
      <c r="E22" s="1218"/>
      <c r="F22" s="1220"/>
      <c r="G22" s="1220"/>
      <c r="H22" s="1269" t="s">
        <v>533</v>
      </c>
      <c r="I22" s="1197"/>
      <c r="J22" s="1197"/>
      <c r="K22" s="1270" t="s">
        <v>534</v>
      </c>
      <c r="L22" s="1197"/>
      <c r="M22" s="1271" t="s">
        <v>535</v>
      </c>
      <c r="N22" s="1272" t="s">
        <v>526</v>
      </c>
      <c r="O22" s="1273"/>
    </row>
    <row r="23" spans="1:15" x14ac:dyDescent="0.2">
      <c r="A23" s="1234" t="s">
        <v>517</v>
      </c>
      <c r="B23" s="1268" t="s">
        <v>3</v>
      </c>
      <c r="C23" s="1218"/>
      <c r="D23" s="1268" t="s">
        <v>517</v>
      </c>
      <c r="E23" s="1218"/>
      <c r="F23" s="1274" t="s">
        <v>3</v>
      </c>
      <c r="G23" s="1220"/>
      <c r="H23" s="1963" t="s">
        <v>517</v>
      </c>
      <c r="I23" s="1964"/>
      <c r="J23" s="1274" t="s">
        <v>3</v>
      </c>
      <c r="K23" s="1274" t="s">
        <v>517</v>
      </c>
      <c r="L23" s="1274" t="s">
        <v>3</v>
      </c>
      <c r="M23" s="1275" t="s">
        <v>517</v>
      </c>
      <c r="N23" s="1276" t="s">
        <v>525</v>
      </c>
      <c r="O23" s="1277" t="s">
        <v>536</v>
      </c>
    </row>
    <row r="24" spans="1:15" x14ac:dyDescent="0.2">
      <c r="A24" s="1278"/>
      <c r="B24" s="1279"/>
      <c r="C24" s="1111"/>
      <c r="D24" s="1280"/>
      <c r="E24" s="1281"/>
      <c r="F24" s="1279"/>
      <c r="G24" s="1111"/>
      <c r="H24" s="1282"/>
      <c r="I24" s="1283"/>
      <c r="J24" s="1284"/>
      <c r="K24" s="1279"/>
      <c r="L24" s="1284"/>
      <c r="M24" s="1285"/>
      <c r="N24" s="1286"/>
      <c r="O24" s="1287"/>
    </row>
    <row r="25" spans="1:15" x14ac:dyDescent="0.2">
      <c r="A25" s="1278"/>
      <c r="B25" s="1279"/>
      <c r="C25" s="1111"/>
      <c r="D25" s="1280"/>
      <c r="E25" s="1281"/>
      <c r="F25" s="1279"/>
      <c r="G25" s="1111"/>
      <c r="H25" s="1282"/>
      <c r="I25" s="1283"/>
      <c r="J25" s="1284"/>
      <c r="K25" s="1279"/>
      <c r="L25" s="1284"/>
      <c r="M25" s="1285"/>
      <c r="N25" s="1286"/>
      <c r="O25" s="1287"/>
    </row>
    <row r="26" spans="1:15" x14ac:dyDescent="0.2">
      <c r="A26" s="1288"/>
      <c r="B26" s="1235"/>
      <c r="C26" s="1124"/>
      <c r="D26" s="1289"/>
      <c r="E26" s="1290"/>
      <c r="F26" s="1235"/>
      <c r="G26" s="1124"/>
      <c r="H26" s="1282"/>
      <c r="I26" s="1238"/>
      <c r="J26" s="1291"/>
      <c r="K26" s="1235"/>
      <c r="L26" s="1291"/>
      <c r="M26" s="1292"/>
      <c r="N26" s="1220"/>
      <c r="O26" s="1293"/>
    </row>
    <row r="27" spans="1:15" ht="15.75" thickBot="1" x14ac:dyDescent="0.25">
      <c r="A27" s="1294"/>
      <c r="B27" s="1295"/>
      <c r="C27" s="1295"/>
      <c r="D27" s="1295"/>
      <c r="E27" s="1295"/>
      <c r="F27" s="1295"/>
      <c r="G27" s="1295"/>
      <c r="H27" s="1296"/>
      <c r="I27" s="1295"/>
      <c r="J27" s="1295"/>
      <c r="K27" s="1295"/>
      <c r="L27" s="1297" t="s">
        <v>537</v>
      </c>
      <c r="M27" s="1298"/>
      <c r="N27" s="1299"/>
      <c r="O27" s="1300"/>
    </row>
    <row r="28" spans="1:15" ht="15.75" thickTop="1" x14ac:dyDescent="0.2">
      <c r="A28" s="1185"/>
      <c r="B28" s="982"/>
      <c r="C28" s="1096"/>
      <c r="D28" s="1096"/>
      <c r="E28" s="1096"/>
      <c r="F28" s="1096"/>
      <c r="G28" s="1096"/>
      <c r="H28" s="1098"/>
      <c r="I28" s="982"/>
      <c r="J28" s="1192"/>
      <c r="K28" s="1214"/>
      <c r="L28" s="1192"/>
      <c r="M28" s="1214"/>
      <c r="N28" s="982"/>
      <c r="O28" s="1092"/>
    </row>
    <row r="29" spans="1:15" x14ac:dyDescent="0.2">
      <c r="A29" s="1191" t="s">
        <v>538</v>
      </c>
      <c r="B29" s="982"/>
      <c r="C29" s="1124"/>
      <c r="D29" s="1096"/>
      <c r="E29" s="1096"/>
      <c r="F29" s="1096"/>
      <c r="G29" s="1096"/>
      <c r="H29" s="1096"/>
      <c r="I29" s="1096"/>
      <c r="J29" s="1096"/>
      <c r="K29" s="1096"/>
      <c r="L29" s="1096"/>
      <c r="M29" s="1096"/>
      <c r="N29" s="1096"/>
      <c r="O29" s="1092"/>
    </row>
    <row r="30" spans="1:15" x14ac:dyDescent="0.2">
      <c r="A30" s="1195" t="s">
        <v>539</v>
      </c>
      <c r="B30" s="1196"/>
      <c r="C30" s="1124"/>
      <c r="D30" s="1197"/>
      <c r="E30" s="1197"/>
      <c r="F30" s="1197"/>
      <c r="G30" s="1301"/>
      <c r="H30" s="982"/>
      <c r="I30" s="1096"/>
      <c r="J30" s="1270" t="s">
        <v>540</v>
      </c>
      <c r="K30" s="1302"/>
      <c r="L30" s="1197"/>
      <c r="M30" s="1197"/>
      <c r="N30" s="1197"/>
      <c r="O30" s="1303"/>
    </row>
    <row r="31" spans="1:15" x14ac:dyDescent="0.2">
      <c r="A31" s="1266" t="s">
        <v>541</v>
      </c>
      <c r="B31" s="1218"/>
      <c r="C31" s="1304"/>
      <c r="D31" s="1186" t="s">
        <v>542</v>
      </c>
      <c r="E31" s="1096"/>
      <c r="F31" s="1162" t="s">
        <v>543</v>
      </c>
      <c r="G31" s="1147"/>
      <c r="H31" s="982"/>
      <c r="I31" s="1096"/>
      <c r="J31" s="1270" t="s">
        <v>544</v>
      </c>
      <c r="K31" s="1197"/>
      <c r="L31" s="1197"/>
      <c r="M31" s="1197"/>
      <c r="N31" s="1197"/>
      <c r="O31" s="1305" t="s">
        <v>545</v>
      </c>
    </row>
    <row r="32" spans="1:15" x14ac:dyDescent="0.2">
      <c r="A32" s="1234" t="s">
        <v>525</v>
      </c>
      <c r="B32" s="1306" t="s">
        <v>546</v>
      </c>
      <c r="C32" s="1307"/>
      <c r="D32" s="1308" t="s">
        <v>420</v>
      </c>
      <c r="E32" s="1218"/>
      <c r="F32" s="1309" t="s">
        <v>547</v>
      </c>
      <c r="G32" s="1238"/>
      <c r="H32" s="1214"/>
      <c r="I32" s="1096"/>
      <c r="J32" s="1309" t="s">
        <v>548</v>
      </c>
      <c r="K32" s="1124"/>
      <c r="L32" s="1310"/>
      <c r="M32" s="1311"/>
      <c r="N32" s="1311"/>
      <c r="O32" s="1312"/>
    </row>
    <row r="33" spans="1:15" x14ac:dyDescent="0.2">
      <c r="A33" s="1313">
        <v>0</v>
      </c>
      <c r="B33" s="1314"/>
      <c r="C33" s="1315"/>
      <c r="D33" s="1316"/>
      <c r="E33" s="1317" t="s">
        <v>549</v>
      </c>
      <c r="F33" s="1318">
        <f>A33*D33</f>
        <v>0</v>
      </c>
      <c r="G33" s="1228"/>
      <c r="H33" s="1214"/>
      <c r="I33" s="1096"/>
      <c r="J33" s="1200" t="s">
        <v>4</v>
      </c>
      <c r="K33" s="1200" t="s">
        <v>4</v>
      </c>
      <c r="L33" s="1200" t="s">
        <v>550</v>
      </c>
      <c r="M33" s="1319" t="s">
        <v>4</v>
      </c>
      <c r="N33" s="1319" t="s">
        <v>551</v>
      </c>
      <c r="O33" s="1120" t="s">
        <v>552</v>
      </c>
    </row>
    <row r="34" spans="1:15" x14ac:dyDescent="0.2">
      <c r="A34" s="1320">
        <v>0</v>
      </c>
      <c r="B34" s="1321" t="s">
        <v>553</v>
      </c>
      <c r="C34" s="1322"/>
      <c r="D34" s="1323"/>
      <c r="E34" s="1324" t="s">
        <v>549</v>
      </c>
      <c r="F34" s="1325">
        <f>A34*D34</f>
        <v>0</v>
      </c>
      <c r="G34" s="1283"/>
      <c r="H34" s="982"/>
      <c r="I34" s="1096"/>
      <c r="J34" s="1222" t="s">
        <v>554</v>
      </c>
      <c r="K34" s="1222" t="s">
        <v>555</v>
      </c>
      <c r="L34" s="1222" t="s">
        <v>556</v>
      </c>
      <c r="M34" s="1276" t="s">
        <v>536</v>
      </c>
      <c r="N34" s="1276" t="s">
        <v>420</v>
      </c>
      <c r="O34" s="1326" t="s">
        <v>547</v>
      </c>
    </row>
    <row r="35" spans="1:15" x14ac:dyDescent="0.2">
      <c r="A35" s="1327"/>
      <c r="B35" s="1328">
        <v>0</v>
      </c>
      <c r="C35" s="1329" t="s">
        <v>557</v>
      </c>
      <c r="D35" s="1330"/>
      <c r="E35" s="1331" t="s">
        <v>558</v>
      </c>
      <c r="F35" s="1332">
        <f>B35*D35</f>
        <v>0</v>
      </c>
      <c r="G35" s="1329"/>
      <c r="H35" s="982"/>
      <c r="I35" s="1096"/>
      <c r="J35" s="1333"/>
      <c r="K35" s="1334"/>
      <c r="L35" s="1335"/>
      <c r="M35" s="1336"/>
      <c r="N35" s="1337"/>
      <c r="O35" s="1338"/>
    </row>
    <row r="36" spans="1:15" x14ac:dyDescent="0.2">
      <c r="A36" s="1339" t="s">
        <v>553</v>
      </c>
      <c r="B36" s="1340">
        <v>0</v>
      </c>
      <c r="C36" s="1124" t="s">
        <v>557</v>
      </c>
      <c r="D36" s="1341"/>
      <c r="E36" s="1342" t="s">
        <v>558</v>
      </c>
      <c r="F36" s="1343">
        <f>B36*D36</f>
        <v>0</v>
      </c>
      <c r="G36" s="1238"/>
      <c r="H36" s="982"/>
      <c r="I36" s="1096"/>
      <c r="J36" s="1239">
        <f>M27</f>
        <v>0</v>
      </c>
      <c r="K36" s="1344" t="s">
        <v>559</v>
      </c>
      <c r="L36" s="1239"/>
      <c r="M36" s="1241">
        <f>J36-L36</f>
        <v>0</v>
      </c>
      <c r="N36" s="1345"/>
      <c r="O36" s="1346">
        <f>M36*N36</f>
        <v>0</v>
      </c>
    </row>
    <row r="37" spans="1:15" ht="15.75" thickBot="1" x14ac:dyDescent="0.25">
      <c r="A37" s="1347"/>
      <c r="B37" s="1348"/>
      <c r="C37" s="1348"/>
      <c r="D37" s="1349" t="s">
        <v>560</v>
      </c>
      <c r="E37" s="1350"/>
      <c r="F37" s="1351">
        <f>SUM(F33:F36)</f>
        <v>0</v>
      </c>
      <c r="G37" s="1352"/>
      <c r="H37" s="1171"/>
      <c r="I37" s="1171"/>
      <c r="J37" s="1353"/>
      <c r="K37" s="1348"/>
      <c r="L37" s="1348"/>
      <c r="M37" s="1349" t="s">
        <v>561</v>
      </c>
      <c r="N37" s="1171"/>
      <c r="O37" s="1354">
        <f>SUM(O35:O36)</f>
        <v>0</v>
      </c>
    </row>
    <row r="38" spans="1:15" ht="15.75" thickTop="1" x14ac:dyDescent="0.2">
      <c r="A38" s="1185"/>
      <c r="B38" s="982"/>
      <c r="C38" s="1096"/>
      <c r="D38" s="1098"/>
      <c r="E38" s="982"/>
      <c r="F38" s="1151"/>
      <c r="G38" s="982"/>
      <c r="H38" s="1096"/>
      <c r="I38" s="1096"/>
      <c r="J38" s="1096"/>
      <c r="K38" s="1096"/>
      <c r="L38" s="1096"/>
      <c r="M38" s="1096"/>
      <c r="N38" s="1096"/>
      <c r="O38" s="1092"/>
    </row>
    <row r="39" spans="1:15" x14ac:dyDescent="0.2">
      <c r="A39" s="1191" t="s">
        <v>562</v>
      </c>
      <c r="B39" s="1098"/>
      <c r="C39" s="1124"/>
      <c r="D39" s="1096"/>
      <c r="E39" s="1096"/>
      <c r="F39" s="1121"/>
      <c r="G39" s="1096"/>
      <c r="H39" s="1096"/>
      <c r="I39" s="1096"/>
      <c r="J39" s="1096"/>
      <c r="K39" s="1124"/>
      <c r="L39" s="1096"/>
      <c r="M39" s="1096"/>
      <c r="N39" s="1096"/>
      <c r="O39" s="1092"/>
    </row>
    <row r="40" spans="1:15" x14ac:dyDescent="0.2">
      <c r="A40" s="1355" t="s">
        <v>41</v>
      </c>
      <c r="B40" s="1356" t="s">
        <v>563</v>
      </c>
      <c r="C40" s="1161"/>
      <c r="D40" s="1208" t="s">
        <v>564</v>
      </c>
      <c r="E40" s="1207"/>
      <c r="F40" s="1198"/>
      <c r="G40" s="1357"/>
      <c r="H40" s="1356"/>
      <c r="I40" s="1357"/>
      <c r="J40" s="1358" t="s">
        <v>48</v>
      </c>
      <c r="K40" s="1359" t="s">
        <v>565</v>
      </c>
      <c r="L40" s="1358" t="s">
        <v>420</v>
      </c>
      <c r="M40" s="1965" t="s">
        <v>566</v>
      </c>
      <c r="N40" s="1966"/>
      <c r="O40" s="1360" t="s">
        <v>5</v>
      </c>
    </row>
    <row r="41" spans="1:15" x14ac:dyDescent="0.2">
      <c r="A41" s="1234" t="s">
        <v>42</v>
      </c>
      <c r="B41" s="1268" t="s">
        <v>567</v>
      </c>
      <c r="C41" s="1218"/>
      <c r="D41" s="1268" t="s">
        <v>567</v>
      </c>
      <c r="E41" s="1218"/>
      <c r="F41" s="1268" t="s">
        <v>568</v>
      </c>
      <c r="G41" s="1218"/>
      <c r="H41" s="1361" t="s">
        <v>4</v>
      </c>
      <c r="I41" s="1308" t="s">
        <v>545</v>
      </c>
      <c r="J41" s="1274" t="s">
        <v>11</v>
      </c>
      <c r="K41" s="1268" t="s">
        <v>569</v>
      </c>
      <c r="L41" s="1274" t="s">
        <v>570</v>
      </c>
      <c r="M41" s="1274" t="s">
        <v>244</v>
      </c>
      <c r="N41" s="1274" t="s">
        <v>571</v>
      </c>
      <c r="O41" s="1326" t="s">
        <v>572</v>
      </c>
    </row>
    <row r="42" spans="1:15" x14ac:dyDescent="0.2">
      <c r="A42" s="1362" t="s">
        <v>573</v>
      </c>
      <c r="B42" s="1160"/>
      <c r="C42" s="1161"/>
      <c r="D42" s="1160"/>
      <c r="E42" s="1161"/>
      <c r="F42" s="1160"/>
      <c r="G42" s="1161"/>
      <c r="H42" s="1363"/>
      <c r="I42" s="1161"/>
      <c r="J42" s="1213"/>
      <c r="K42" s="1213"/>
      <c r="L42" s="1364"/>
      <c r="M42" s="1365"/>
      <c r="N42" s="1160"/>
      <c r="O42" s="1366"/>
    </row>
    <row r="43" spans="1:15" x14ac:dyDescent="0.2">
      <c r="A43" s="1367" t="s">
        <v>574</v>
      </c>
      <c r="B43" s="1368"/>
      <c r="C43" s="1111" t="s">
        <v>545</v>
      </c>
      <c r="D43" s="1368"/>
      <c r="E43" s="1111" t="s">
        <v>545</v>
      </c>
      <c r="F43" s="1368"/>
      <c r="G43" s="1111" t="s">
        <v>545</v>
      </c>
      <c r="H43" s="1369">
        <f>B43+D43+F43</f>
        <v>0</v>
      </c>
      <c r="I43" s="1111" t="s">
        <v>545</v>
      </c>
      <c r="J43" s="1280" t="s">
        <v>575</v>
      </c>
      <c r="K43" s="1280"/>
      <c r="L43" s="1370"/>
      <c r="M43" s="1371">
        <v>0.14000000000000001</v>
      </c>
      <c r="N43" s="1372"/>
      <c r="O43" s="1373">
        <f>H43*L43/100+N43/(1+M43)</f>
        <v>0</v>
      </c>
    </row>
    <row r="44" spans="1:15" x14ac:dyDescent="0.2">
      <c r="A44" s="1374"/>
      <c r="B44" s="1237"/>
      <c r="C44" s="1124"/>
      <c r="D44" s="1237"/>
      <c r="E44" s="1124"/>
      <c r="F44" s="1237"/>
      <c r="G44" s="1124"/>
      <c r="H44" s="1375"/>
      <c r="I44" s="1124"/>
      <c r="J44" s="1221" t="s">
        <v>576</v>
      </c>
      <c r="K44" s="1221"/>
      <c r="L44" s="1376"/>
      <c r="M44" s="1377"/>
      <c r="N44" s="1378">
        <f>N43/1.14</f>
        <v>0</v>
      </c>
      <c r="O44" s="1379"/>
    </row>
    <row r="45" spans="1:15" ht="15.75" thickBot="1" x14ac:dyDescent="0.25">
      <c r="A45" s="1347"/>
      <c r="B45" s="1348"/>
      <c r="C45" s="1348"/>
      <c r="D45" s="1348"/>
      <c r="E45" s="1348"/>
      <c r="F45" s="1348"/>
      <c r="G45" s="1348"/>
      <c r="H45" s="1380"/>
      <c r="I45" s="1348"/>
      <c r="J45" s="1348"/>
      <c r="K45" s="1381"/>
      <c r="L45" s="1295"/>
      <c r="M45" s="1349" t="s">
        <v>577</v>
      </c>
      <c r="N45" s="1350"/>
      <c r="O45" s="1382">
        <f>SUM(O42:O44)</f>
        <v>0</v>
      </c>
    </row>
    <row r="46" spans="1:15" ht="15.75" thickTop="1" x14ac:dyDescent="0.2">
      <c r="A46" s="1185"/>
      <c r="B46" s="982"/>
      <c r="C46" s="982"/>
      <c r="D46" s="982"/>
      <c r="E46" s="982"/>
      <c r="F46" s="982"/>
      <c r="G46" s="982"/>
      <c r="H46" s="982"/>
      <c r="I46" s="982"/>
      <c r="J46" s="982"/>
      <c r="K46" s="982"/>
      <c r="L46" s="982"/>
      <c r="M46" s="982"/>
      <c r="N46" s="982"/>
      <c r="O46" s="1092"/>
    </row>
    <row r="47" spans="1:15" ht="15.75" thickBot="1" x14ac:dyDescent="0.25">
      <c r="A47" s="1383" t="s">
        <v>578</v>
      </c>
      <c r="B47" s="1384"/>
      <c r="C47" s="1385"/>
      <c r="D47" s="1385"/>
      <c r="E47" s="1385"/>
      <c r="F47" s="1385"/>
      <c r="G47" s="1385"/>
      <c r="H47" s="1385"/>
      <c r="I47" s="1385"/>
      <c r="J47" s="1385"/>
      <c r="K47" s="1385"/>
      <c r="L47" s="1385"/>
      <c r="M47" s="1385"/>
      <c r="N47" s="1171"/>
      <c r="O47" s="1092"/>
    </row>
    <row r="48" spans="1:15" ht="16.5" thickTop="1" thickBot="1" x14ac:dyDescent="0.25">
      <c r="A48" s="1386" t="s">
        <v>3</v>
      </c>
      <c r="B48" s="1387"/>
      <c r="C48" s="1387"/>
      <c r="D48" s="1967" t="s">
        <v>579</v>
      </c>
      <c r="E48" s="1968"/>
      <c r="F48" s="1969"/>
      <c r="G48" s="1388"/>
      <c r="H48" s="1389" t="s">
        <v>580</v>
      </c>
      <c r="I48" s="1388"/>
      <c r="J48" s="1390"/>
      <c r="K48" s="1391"/>
      <c r="L48" s="1967" t="s">
        <v>52</v>
      </c>
      <c r="M48" s="1970"/>
      <c r="N48" s="1971"/>
      <c r="O48" s="1392" t="s">
        <v>5</v>
      </c>
    </row>
    <row r="49" spans="1:15" x14ac:dyDescent="0.2">
      <c r="A49" s="1393"/>
      <c r="B49" s="1394"/>
      <c r="C49" s="1394"/>
      <c r="D49" s="1395" t="s">
        <v>311</v>
      </c>
      <c r="E49" s="1394"/>
      <c r="F49" s="1396"/>
      <c r="G49" s="1397"/>
      <c r="H49" s="1398"/>
      <c r="I49" s="1398"/>
      <c r="J49" s="1398"/>
      <c r="K49" s="1399"/>
      <c r="L49" s="1397"/>
      <c r="M49" s="1400"/>
      <c r="N49" s="1401"/>
      <c r="O49" s="1402">
        <v>0</v>
      </c>
    </row>
    <row r="50" spans="1:15" ht="15.75" thickBot="1" x14ac:dyDescent="0.25">
      <c r="A50" s="1403"/>
      <c r="B50" s="1404"/>
      <c r="C50" s="1385"/>
      <c r="D50" s="1405"/>
      <c r="E50" s="1385"/>
      <c r="F50" s="1406"/>
      <c r="G50" s="1405"/>
      <c r="H50" s="1385"/>
      <c r="I50" s="1385"/>
      <c r="J50" s="1385"/>
      <c r="K50" s="1406"/>
      <c r="L50" s="1407"/>
      <c r="M50" s="1350"/>
      <c r="N50" s="1352"/>
      <c r="O50" s="1408"/>
    </row>
    <row r="51" spans="1:15" ht="15.75" thickTop="1" x14ac:dyDescent="0.2">
      <c r="A51" s="1185"/>
      <c r="B51" s="982"/>
      <c r="C51" s="982"/>
      <c r="D51" s="982"/>
      <c r="E51" s="982"/>
      <c r="F51" s="982"/>
      <c r="G51" s="982"/>
      <c r="H51" s="982"/>
      <c r="I51" s="982"/>
      <c r="J51" s="982"/>
      <c r="K51" s="982"/>
      <c r="L51" s="982"/>
      <c r="M51" s="982"/>
      <c r="N51" s="982"/>
      <c r="O51" s="1092"/>
    </row>
    <row r="52" spans="1:15" x14ac:dyDescent="0.2">
      <c r="A52" s="1409" t="s">
        <v>581</v>
      </c>
      <c r="B52" s="1124"/>
      <c r="C52" s="1124"/>
      <c r="D52" s="1124"/>
      <c r="E52" s="1124"/>
      <c r="F52" s="1124"/>
      <c r="G52" s="1124"/>
      <c r="H52" s="1124"/>
      <c r="I52" s="1124"/>
      <c r="J52" s="1124"/>
      <c r="K52" s="1124"/>
      <c r="L52" s="1124"/>
      <c r="M52" s="1124"/>
      <c r="N52" s="1124"/>
      <c r="O52" s="1118"/>
    </row>
    <row r="53" spans="1:15" x14ac:dyDescent="0.2">
      <c r="A53" s="1266" t="s">
        <v>3</v>
      </c>
      <c r="B53" s="1308"/>
      <c r="C53" s="1218"/>
      <c r="D53" s="1237"/>
      <c r="E53" s="1310" t="s">
        <v>582</v>
      </c>
      <c r="F53" s="1124"/>
      <c r="G53" s="1124"/>
      <c r="H53" s="1124"/>
      <c r="I53" s="1124"/>
      <c r="J53" s="1237"/>
      <c r="K53" s="1310" t="s">
        <v>52</v>
      </c>
      <c r="L53" s="1124"/>
      <c r="M53" s="1124"/>
      <c r="N53" s="1410" t="s">
        <v>4</v>
      </c>
      <c r="O53" s="1326" t="s">
        <v>5</v>
      </c>
    </row>
    <row r="54" spans="1:15" x14ac:dyDescent="0.2">
      <c r="A54" s="1185"/>
      <c r="B54" s="1096"/>
      <c r="C54" s="1096"/>
      <c r="D54" s="1143"/>
      <c r="E54" s="1096"/>
      <c r="F54" s="1096"/>
      <c r="G54" s="1116"/>
      <c r="H54" s="1096"/>
      <c r="I54" s="1096"/>
      <c r="J54" s="1143"/>
      <c r="K54" s="1096"/>
      <c r="L54" s="1096"/>
      <c r="M54" s="1096"/>
      <c r="N54" s="1377"/>
      <c r="O54" s="1125"/>
    </row>
    <row r="55" spans="1:15" x14ac:dyDescent="0.2">
      <c r="A55" s="1411"/>
      <c r="B55" s="1218"/>
      <c r="C55" s="1218"/>
      <c r="D55" s="1217"/>
      <c r="E55" s="1267"/>
      <c r="F55" s="1267"/>
      <c r="G55" s="1267"/>
      <c r="H55" s="1267"/>
      <c r="I55" s="1267"/>
      <c r="J55" s="1221"/>
      <c r="K55" s="1267"/>
      <c r="L55" s="1124"/>
      <c r="M55" s="1124"/>
      <c r="N55" s="1276">
        <v>4</v>
      </c>
      <c r="O55" s="1412">
        <v>0</v>
      </c>
    </row>
    <row r="56" spans="1:15" x14ac:dyDescent="0.2">
      <c r="A56" s="1413" t="s">
        <v>583</v>
      </c>
      <c r="B56" s="1414"/>
      <c r="C56" s="1124"/>
      <c r="D56" s="1143"/>
      <c r="E56" s="1415"/>
      <c r="F56" s="1415"/>
      <c r="G56" s="1211"/>
      <c r="H56" s="1211"/>
      <c r="I56" s="1211"/>
      <c r="J56" s="1160"/>
      <c r="K56" s="1211"/>
      <c r="L56" s="1211"/>
      <c r="M56" s="1161"/>
      <c r="N56" s="1365"/>
      <c r="O56" s="1360" t="s">
        <v>584</v>
      </c>
    </row>
    <row r="57" spans="1:15" x14ac:dyDescent="0.2">
      <c r="A57" s="1234" t="s">
        <v>585</v>
      </c>
      <c r="B57" s="1268" t="s">
        <v>523</v>
      </c>
      <c r="C57" s="1218"/>
      <c r="D57" s="1268" t="s">
        <v>528</v>
      </c>
      <c r="E57" s="1218"/>
      <c r="F57" s="1218"/>
      <c r="G57" s="1218"/>
      <c r="H57" s="1218"/>
      <c r="I57" s="1218"/>
      <c r="J57" s="1309" t="s">
        <v>586</v>
      </c>
      <c r="K57" s="1416"/>
      <c r="L57" s="1416"/>
      <c r="M57" s="1416"/>
      <c r="N57" s="1276" t="s">
        <v>4</v>
      </c>
      <c r="O57" s="1326" t="s">
        <v>587</v>
      </c>
    </row>
    <row r="58" spans="1:15" x14ac:dyDescent="0.2">
      <c r="A58" s="1320"/>
      <c r="B58" s="1417"/>
      <c r="C58" s="1418"/>
      <c r="D58" s="1368"/>
      <c r="E58" s="1111"/>
      <c r="F58" s="1111"/>
      <c r="G58" s="1111"/>
      <c r="H58" s="1111"/>
      <c r="I58" s="1111"/>
      <c r="J58" s="1368"/>
      <c r="K58" s="1111"/>
      <c r="L58" s="1111"/>
      <c r="M58" s="1111"/>
      <c r="N58" s="1419" t="s">
        <v>588</v>
      </c>
      <c r="O58" s="1420">
        <v>0</v>
      </c>
    </row>
    <row r="59" spans="1:15" x14ac:dyDescent="0.2">
      <c r="A59" s="1421"/>
      <c r="B59" s="1219"/>
      <c r="C59" s="1218"/>
      <c r="D59" s="1422" t="s">
        <v>589</v>
      </c>
      <c r="E59" s="1423" t="s">
        <v>590</v>
      </c>
      <c r="F59" s="1267"/>
      <c r="G59" s="1267"/>
      <c r="H59" s="1267"/>
      <c r="I59" s="1267"/>
      <c r="J59" s="1217" t="s">
        <v>591</v>
      </c>
      <c r="K59" s="1267"/>
      <c r="L59" s="1267"/>
      <c r="M59" s="1267"/>
      <c r="N59" s="1222" t="s">
        <v>592</v>
      </c>
      <c r="O59" s="1424">
        <v>0</v>
      </c>
    </row>
    <row r="60" spans="1:15" x14ac:dyDescent="0.2">
      <c r="A60" s="1425"/>
      <c r="B60" s="1426"/>
      <c r="C60" s="1427"/>
      <c r="D60" s="1427"/>
      <c r="E60" s="1427"/>
      <c r="F60" s="1427"/>
      <c r="G60" s="1427"/>
      <c r="H60" s="1427"/>
      <c r="I60" s="1427"/>
      <c r="J60" s="1428" t="s">
        <v>593</v>
      </c>
      <c r="K60" s="1197"/>
      <c r="L60" s="1197"/>
      <c r="M60" s="1197"/>
      <c r="N60" s="1410" t="s">
        <v>592</v>
      </c>
      <c r="O60" s="1429">
        <f>O59</f>
        <v>0</v>
      </c>
    </row>
    <row r="61" spans="1:15" ht="15.75" thickBot="1" x14ac:dyDescent="0.25">
      <c r="A61" s="1347"/>
      <c r="B61" s="1348"/>
      <c r="C61" s="1348"/>
      <c r="D61" s="1348"/>
      <c r="E61" s="1348"/>
      <c r="F61" s="1348"/>
      <c r="G61" s="1348"/>
      <c r="H61" s="1348"/>
      <c r="I61" s="1430"/>
      <c r="J61" s="1431" t="s">
        <v>594</v>
      </c>
      <c r="K61" s="1171"/>
      <c r="L61" s="1171"/>
      <c r="M61" s="1171"/>
      <c r="N61" s="1171"/>
      <c r="O61" s="1432">
        <f>O58+O55+O45+O37+F37</f>
        <v>0</v>
      </c>
    </row>
    <row r="62" spans="1:15" ht="15.75" thickTop="1" x14ac:dyDescent="0.2"/>
    <row r="63" spans="1:15" x14ac:dyDescent="0.2">
      <c r="A63" s="1433" t="s">
        <v>595</v>
      </c>
      <c r="B63" s="1950" t="s">
        <v>596</v>
      </c>
      <c r="C63" s="1951"/>
      <c r="D63" s="1951"/>
      <c r="E63" s="1951"/>
      <c r="F63" s="1951"/>
      <c r="G63" s="1951"/>
      <c r="H63" s="1951"/>
      <c r="I63" s="1951"/>
      <c r="J63" s="1951"/>
      <c r="K63" s="1951"/>
      <c r="L63" s="1951"/>
      <c r="M63" s="1951"/>
      <c r="N63" s="1951"/>
      <c r="O63" s="1951"/>
    </row>
    <row r="64" spans="1:15" x14ac:dyDescent="0.2">
      <c r="A64" s="1434"/>
      <c r="B64" s="1435"/>
      <c r="J64" s="1436"/>
    </row>
    <row r="65" spans="1:15" ht="38.25" customHeight="1" x14ac:dyDescent="0.2">
      <c r="A65" s="1434"/>
      <c r="B65" s="1950" t="s">
        <v>597</v>
      </c>
      <c r="C65" s="1951"/>
      <c r="D65" s="1951"/>
      <c r="E65" s="1951"/>
      <c r="F65" s="1951"/>
      <c r="G65" s="1951"/>
      <c r="H65" s="1951"/>
      <c r="I65" s="1951"/>
      <c r="J65" s="1951"/>
      <c r="K65" s="1951"/>
      <c r="L65" s="1951"/>
      <c r="M65" s="1951"/>
      <c r="N65" s="1951"/>
      <c r="O65" s="1951"/>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Notes</vt:lpstr>
      <vt:lpstr>Input Data</vt:lpstr>
      <vt:lpstr>Worked Example</vt:lpstr>
      <vt:lpstr>Invoice Engineering Project</vt:lpstr>
      <vt:lpstr>Invoice Multidiscipl Project </vt:lpstr>
      <vt:lpstr>Scales</vt:lpstr>
      <vt:lpstr>Previous Claims</vt:lpstr>
      <vt:lpstr>Time Based</vt:lpstr>
      <vt:lpstr>Trip Sheet</vt:lpstr>
      <vt:lpstr>Subsistance &amp; Travelling</vt:lpstr>
      <vt:lpstr>Typing, Duplicating, &amp; Printing</vt:lpstr>
      <vt:lpstr>Summary A3</vt:lpstr>
      <vt:lpstr>Site staff &amp; Other</vt:lpstr>
      <vt:lpstr>Non Taxable</vt:lpstr>
      <vt:lpstr>'Input Data'!Print_Area</vt:lpstr>
      <vt:lpstr>'Invoice Engineering Project'!Print_Area</vt:lpstr>
      <vt:lpstr>'Invoice Multidiscipl Project '!Print_Area</vt:lpstr>
      <vt:lpstr>Notes!Print_Area</vt:lpstr>
      <vt:lpstr>'Site staff &amp; Other'!Print_Area</vt:lpstr>
      <vt:lpstr>'Subsistance &amp; Travelling'!Print_Area</vt:lpstr>
      <vt:lpstr>'Time Based'!Print_Area</vt:lpstr>
      <vt:lpstr>'Typing, Duplicating, &amp; Printing'!Print_Area</vt:lpstr>
      <vt:lpstr>'Worked Example'!Print_Area</vt:lpstr>
      <vt:lpstr>'Invoice Engineering Project'!Print_Titles</vt:lpstr>
      <vt:lpstr>'Invoice Multidiscipl Project '!Print_Titles</vt:lpstr>
      <vt:lpstr>SCALE_MB</vt:lpstr>
      <vt:lpstr>SCALE_ME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BEAURAIN</dc:creator>
  <cp:lastModifiedBy>Charles Beaurain</cp:lastModifiedBy>
  <cp:lastPrinted>2011-05-25T08:47:44Z</cp:lastPrinted>
  <dcterms:created xsi:type="dcterms:W3CDTF">2000-04-06T11:32:49Z</dcterms:created>
  <dcterms:modified xsi:type="dcterms:W3CDTF">2014-07-08T12:59:35Z</dcterms:modified>
</cp:coreProperties>
</file>